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JOHN\Documents\1-Projects\Santa Paula 2021 HE\SCAG\2020 RHNA\"/>
    </mc:Choice>
  </mc:AlternateContent>
  <xr:revisionPtr revIDLastSave="0" documentId="8_{7A746013-AA51-4BE0-8CAD-A1DDBA712155}" xr6:coauthVersionLast="44" xr6:coauthVersionMax="44" xr10:uidLastSave="{00000000-0000-0000-0000-000000000000}"/>
  <bookViews>
    <workbookView xWindow="-110" yWindow="-110" windowWidth="19420" windowHeight="10420" xr2:uid="{00000000-000D-0000-FFFF-FFFF00000000}"/>
  </bookViews>
  <sheets>
    <sheet name="output" sheetId="14" r:id="rId1"/>
    <sheet name="metadata" sheetId="13" r:id="rId2"/>
    <sheet name="RHNA_data" sheetId="7" r:id="rId3"/>
  </sheets>
  <definedNames>
    <definedName name="_xlnm._FilterDatabase" localSheetId="2" hidden="1">RHNA_data!$A$8:$BR$205</definedName>
    <definedName name="solver_adj" localSheetId="2" hidden="1">RHNA_data!$BC$9:$BF$205</definedName>
    <definedName name="solver_cvg" localSheetId="2" hidden="1">0.0001</definedName>
    <definedName name="solver_drv" localSheetId="2" hidden="1">2</definedName>
    <definedName name="solver_eng" localSheetId="2" hidden="1">1</definedName>
    <definedName name="solver_est" localSheetId="2" hidden="1">1</definedName>
    <definedName name="solver_itr" localSheetId="2" hidden="1">2147483647</definedName>
    <definedName name="solver_lhs1" localSheetId="2" hidden="1">RHNA_data!#REF!</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1</definedName>
    <definedName name="solver_nwt" localSheetId="2" hidden="1">1</definedName>
    <definedName name="solver_opt" localSheetId="2" hidden="1">RHNA_data!$BG$2</definedName>
    <definedName name="solver_pre" localSheetId="2" hidden="1">0.000001</definedName>
    <definedName name="solver_rbv" localSheetId="2" hidden="1">2</definedName>
    <definedName name="solver_rel1" localSheetId="2" hidden="1">2</definedName>
    <definedName name="solver_rhs1" localSheetId="2" hidden="1">1344740</definedName>
    <definedName name="solver_rlx" localSheetId="2" hidden="1">2</definedName>
    <definedName name="solver_rsd" localSheetId="2" hidden="1">0</definedName>
    <definedName name="solver_scl" localSheetId="2" hidden="1">2</definedName>
    <definedName name="solver_sho" localSheetId="2" hidden="1">2</definedName>
    <definedName name="solver_ssz" localSheetId="2" hidden="1">100</definedName>
    <definedName name="solver_tim" localSheetId="2" hidden="1">2147483647</definedName>
    <definedName name="solver_tol" localSheetId="2" hidden="1">0.01</definedName>
    <definedName name="solver_typ" localSheetId="2" hidden="1">3</definedName>
    <definedName name="solver_val" localSheetId="2" hidden="1">0</definedName>
    <definedName name="solver_ver" localSheetId="2"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92" i="7" l="1"/>
  <c r="S87" i="7"/>
  <c r="S96" i="7"/>
  <c r="S200" i="7"/>
  <c r="S29" i="7"/>
  <c r="S194" i="7"/>
  <c r="S129" i="7"/>
  <c r="S165" i="7"/>
  <c r="S154" i="7"/>
  <c r="S79" i="7"/>
  <c r="S100" i="7"/>
  <c r="S131" i="7"/>
  <c r="S148" i="7"/>
  <c r="S103" i="7"/>
  <c r="S116" i="7"/>
  <c r="S42" i="7"/>
  <c r="S115" i="7"/>
  <c r="S90" i="7"/>
  <c r="S145" i="7"/>
  <c r="S127" i="7"/>
  <c r="S94" i="7"/>
  <c r="S12" i="7"/>
  <c r="S149" i="7"/>
  <c r="S102" i="7"/>
  <c r="S160" i="7"/>
  <c r="S171" i="7"/>
  <c r="S198" i="7"/>
  <c r="S39" i="7"/>
  <c r="S155" i="7"/>
  <c r="S138" i="7"/>
  <c r="S203" i="7"/>
  <c r="S172" i="7"/>
  <c r="S23" i="7"/>
  <c r="S48" i="7"/>
  <c r="S64" i="7"/>
  <c r="S112" i="7"/>
  <c r="S34" i="7"/>
  <c r="S81" i="7"/>
  <c r="S37" i="7"/>
  <c r="S74" i="7"/>
  <c r="S77" i="7"/>
  <c r="S92" i="7"/>
  <c r="S16" i="7"/>
  <c r="S139" i="7"/>
  <c r="S117" i="7"/>
  <c r="S10" i="7"/>
  <c r="S53" i="7"/>
  <c r="S17" i="7"/>
  <c r="S27" i="7"/>
  <c r="S85" i="7"/>
  <c r="S195" i="7"/>
  <c r="S110" i="7"/>
  <c r="S24" i="7"/>
  <c r="S173" i="7"/>
  <c r="S56" i="7"/>
  <c r="S175" i="7"/>
  <c r="S105" i="7"/>
  <c r="S99" i="7"/>
  <c r="S65" i="7"/>
  <c r="S60" i="7"/>
  <c r="S119" i="7"/>
  <c r="S97" i="7"/>
  <c r="S93" i="7"/>
  <c r="S73" i="7"/>
  <c r="S159" i="7"/>
  <c r="S168" i="7"/>
  <c r="S55" i="7"/>
  <c r="S161" i="7"/>
  <c r="S28" i="7"/>
  <c r="S49" i="7"/>
  <c r="S108" i="7"/>
  <c r="S170" i="7"/>
  <c r="S164" i="7"/>
  <c r="S101" i="7"/>
  <c r="S31" i="7"/>
  <c r="S25" i="7"/>
  <c r="S190" i="7"/>
  <c r="S52" i="7"/>
  <c r="S178" i="7"/>
  <c r="S124" i="7"/>
  <c r="S177" i="7"/>
  <c r="S95" i="7"/>
  <c r="S38" i="7"/>
  <c r="S26" i="7"/>
  <c r="S67" i="7"/>
  <c r="S205" i="7"/>
  <c r="S114" i="7"/>
  <c r="S83" i="7"/>
  <c r="S45" i="7"/>
  <c r="S120" i="7"/>
  <c r="S54" i="7"/>
  <c r="S75" i="7"/>
  <c r="S121" i="7"/>
  <c r="S130" i="7"/>
  <c r="S19" i="7"/>
  <c r="S72" i="7"/>
  <c r="S184" i="7"/>
  <c r="S151" i="7"/>
  <c r="S15" i="7"/>
  <c r="S109" i="7"/>
  <c r="S106" i="7"/>
  <c r="S61" i="7"/>
  <c r="S98" i="7"/>
  <c r="S142" i="7"/>
  <c r="S147" i="7"/>
  <c r="S58" i="7"/>
  <c r="S143" i="7"/>
  <c r="S180" i="7"/>
  <c r="S182" i="7"/>
  <c r="S84" i="7"/>
  <c r="S21" i="7"/>
  <c r="S128" i="7"/>
  <c r="S30" i="7"/>
  <c r="S122" i="7"/>
  <c r="S162" i="7"/>
  <c r="S199" i="7"/>
  <c r="S59" i="7"/>
  <c r="S18" i="7"/>
  <c r="S123" i="7"/>
  <c r="S166" i="7"/>
  <c r="S201" i="7"/>
  <c r="S156" i="7"/>
  <c r="S136" i="7"/>
  <c r="S20" i="7"/>
  <c r="S126" i="7"/>
  <c r="S174" i="7"/>
  <c r="S11" i="7"/>
  <c r="S197" i="7"/>
  <c r="S176" i="7"/>
  <c r="S70" i="7"/>
  <c r="S181" i="7"/>
  <c r="S82" i="7"/>
  <c r="S133" i="7"/>
  <c r="S80" i="7"/>
  <c r="S44" i="7"/>
  <c r="S196" i="7"/>
  <c r="S36" i="7"/>
  <c r="S51" i="7"/>
  <c r="S150" i="7"/>
  <c r="S40" i="7"/>
  <c r="S41" i="7"/>
  <c r="S204" i="7"/>
  <c r="S185" i="7"/>
  <c r="S169" i="7"/>
  <c r="S202" i="7"/>
  <c r="S91" i="7"/>
  <c r="S158" i="7"/>
  <c r="S183" i="7"/>
  <c r="S62" i="7"/>
  <c r="S47" i="7"/>
  <c r="S32" i="7"/>
  <c r="S35" i="7"/>
  <c r="S135" i="7"/>
  <c r="S69" i="7"/>
  <c r="S22" i="7"/>
  <c r="S50" i="7"/>
  <c r="S163" i="7"/>
  <c r="S191" i="7"/>
  <c r="S9" i="7"/>
  <c r="S88" i="7"/>
  <c r="S14" i="7"/>
  <c r="S68" i="7"/>
  <c r="S179" i="7"/>
  <c r="S33" i="7"/>
  <c r="S157" i="7"/>
  <c r="S43" i="7"/>
  <c r="S152" i="7"/>
  <c r="S57" i="7"/>
  <c r="S134" i="7"/>
  <c r="S63" i="7"/>
  <c r="S140" i="7"/>
  <c r="S141" i="7"/>
  <c r="S71" i="7"/>
  <c r="S146" i="7"/>
  <c r="S137" i="7"/>
  <c r="S144" i="7"/>
  <c r="S86" i="7"/>
  <c r="S189" i="7"/>
  <c r="S187" i="7"/>
  <c r="S118" i="7"/>
  <c r="S104" i="7"/>
  <c r="S76" i="7"/>
  <c r="S167" i="7"/>
  <c r="S46" i="7"/>
  <c r="S78" i="7"/>
  <c r="S193" i="7"/>
  <c r="S125" i="7"/>
  <c r="S107" i="7"/>
  <c r="S13" i="7"/>
  <c r="S153" i="7"/>
  <c r="S89" i="7"/>
  <c r="S66" i="7"/>
  <c r="S132" i="7"/>
  <c r="S111" i="7"/>
  <c r="S188" i="7"/>
  <c r="S186" i="7"/>
  <c r="S113" i="7"/>
  <c r="J9" i="14" l="1"/>
  <c r="E32" i="14"/>
  <c r="E30" i="14"/>
  <c r="G20" i="14"/>
  <c r="E20" i="14"/>
  <c r="G16" i="14"/>
  <c r="E16" i="14"/>
  <c r="G14" i="14"/>
  <c r="E14" i="14"/>
  <c r="I3" i="14"/>
  <c r="E85" i="13" l="1"/>
  <c r="E84" i="13"/>
  <c r="E83" i="13"/>
  <c r="E82" i="13"/>
  <c r="E81" i="13"/>
  <c r="E80" i="13"/>
  <c r="E79" i="13"/>
  <c r="E78" i="13"/>
  <c r="E77" i="13"/>
  <c r="E76" i="13"/>
  <c r="E75" i="13"/>
  <c r="E74" i="13"/>
  <c r="P17" i="7" l="1"/>
  <c r="P127" i="7"/>
  <c r="P27" i="7"/>
  <c r="P28" i="7"/>
  <c r="P37" i="7"/>
  <c r="P200" i="7"/>
  <c r="P131" i="7"/>
  <c r="P87" i="7"/>
  <c r="P205" i="7"/>
  <c r="P184" i="7"/>
  <c r="P192" i="7"/>
  <c r="P21" i="7"/>
  <c r="P81" i="7"/>
  <c r="P29" i="7"/>
  <c r="P79" i="7"/>
  <c r="P115" i="7"/>
  <c r="P85" i="7"/>
  <c r="P154" i="7"/>
  <c r="P90" i="7"/>
  <c r="P84" i="7"/>
  <c r="P39" i="7"/>
  <c r="P65" i="7"/>
  <c r="P30" i="7"/>
  <c r="P36" i="7"/>
  <c r="P198" i="7"/>
  <c r="P185" i="7"/>
  <c r="P147" i="7"/>
  <c r="P57" i="7"/>
  <c r="P35" i="7"/>
  <c r="P9" i="7"/>
  <c r="P62" i="7"/>
  <c r="P145" i="7"/>
  <c r="P20" i="7"/>
  <c r="P170" i="7"/>
  <c r="P155" i="7"/>
  <c r="P94" i="7"/>
  <c r="P138" i="7"/>
  <c r="P46" i="7"/>
  <c r="P98" i="7"/>
  <c r="P202" i="7"/>
  <c r="P163" i="7"/>
  <c r="P10" i="7"/>
  <c r="P14" i="7"/>
  <c r="P172" i="7"/>
  <c r="P136" i="7"/>
  <c r="P34" i="7"/>
  <c r="P194" i="7"/>
  <c r="P56" i="7"/>
  <c r="P76" i="7"/>
  <c r="P22" i="7"/>
  <c r="P135" i="7"/>
  <c r="P124" i="7"/>
  <c r="P41" i="7"/>
  <c r="P73" i="7"/>
  <c r="P78" i="7"/>
  <c r="P159" i="7"/>
  <c r="P164" i="7"/>
  <c r="P104" i="7"/>
  <c r="P189" i="7"/>
  <c r="P100" i="7"/>
  <c r="P165" i="7"/>
  <c r="P204" i="7"/>
  <c r="P137" i="7"/>
  <c r="P107" i="7"/>
  <c r="P193" i="7"/>
  <c r="P86" i="7"/>
  <c r="P110" i="7"/>
  <c r="P77" i="7"/>
  <c r="P149" i="7"/>
  <c r="P103" i="7"/>
  <c r="P173" i="7"/>
  <c r="P92" i="7"/>
  <c r="P109" i="7"/>
  <c r="P60" i="7"/>
  <c r="P161" i="7"/>
  <c r="P129" i="7"/>
  <c r="P179" i="7"/>
  <c r="P112" i="7"/>
  <c r="P190" i="7"/>
  <c r="P64" i="7"/>
  <c r="P38" i="7"/>
  <c r="P148" i="7"/>
  <c r="P195" i="7"/>
  <c r="P158" i="7"/>
  <c r="P126" i="7"/>
  <c r="P48" i="7"/>
  <c r="P141" i="7"/>
  <c r="P99" i="7"/>
  <c r="P74" i="7"/>
  <c r="P102" i="7"/>
  <c r="P96" i="7"/>
  <c r="P45" i="7"/>
  <c r="P118" i="7"/>
  <c r="P160" i="7"/>
  <c r="P175" i="7"/>
  <c r="P101" i="7"/>
  <c r="P80" i="7"/>
  <c r="P168" i="7"/>
  <c r="P16" i="7"/>
  <c r="P121" i="7"/>
  <c r="P120" i="7"/>
  <c r="P180" i="7"/>
  <c r="P97" i="7"/>
  <c r="P177" i="7"/>
  <c r="P18" i="7"/>
  <c r="P53" i="7"/>
  <c r="P116" i="7"/>
  <c r="P72" i="7"/>
  <c r="P52" i="7"/>
  <c r="P12" i="7"/>
  <c r="P171" i="7"/>
  <c r="P150" i="7"/>
  <c r="P108" i="7"/>
  <c r="P117" i="7"/>
  <c r="P58" i="7"/>
  <c r="P181" i="7"/>
  <c r="P134" i="7"/>
  <c r="P162" i="7"/>
  <c r="P47" i="7"/>
  <c r="P15" i="7"/>
  <c r="P26" i="7"/>
  <c r="P167" i="7"/>
  <c r="P174" i="7"/>
  <c r="P44" i="7"/>
  <c r="P23" i="7"/>
  <c r="P197" i="7"/>
  <c r="P31" i="7"/>
  <c r="P191" i="7"/>
  <c r="P61" i="7"/>
  <c r="P188" i="7"/>
  <c r="P151" i="7"/>
  <c r="P178" i="7"/>
  <c r="P95" i="7"/>
  <c r="P19" i="7"/>
  <c r="P54" i="7"/>
  <c r="P119" i="7"/>
  <c r="P24" i="7"/>
  <c r="P156" i="7"/>
  <c r="P43" i="7"/>
  <c r="P93" i="7"/>
  <c r="P203" i="7"/>
  <c r="P143" i="7"/>
  <c r="P105" i="7"/>
  <c r="P152" i="7"/>
  <c r="P125" i="7"/>
  <c r="P55" i="7"/>
  <c r="P42" i="7"/>
  <c r="P70" i="7"/>
  <c r="P196" i="7"/>
  <c r="P83" i="7"/>
  <c r="P187" i="7"/>
  <c r="P67" i="7"/>
  <c r="P123" i="7"/>
  <c r="P142" i="7"/>
  <c r="P139" i="7"/>
  <c r="P122" i="7"/>
  <c r="P201" i="7"/>
  <c r="P50" i="7"/>
  <c r="P91" i="7"/>
  <c r="P114" i="7"/>
  <c r="P128" i="7"/>
  <c r="P75" i="7"/>
  <c r="P144" i="7"/>
  <c r="P11" i="7"/>
  <c r="P33" i="7"/>
  <c r="P63" i="7"/>
  <c r="P183" i="7"/>
  <c r="P169" i="7"/>
  <c r="P106" i="7"/>
  <c r="P182" i="7"/>
  <c r="P40" i="7"/>
  <c r="P32" i="7"/>
  <c r="P25" i="7"/>
  <c r="P176" i="7"/>
  <c r="P49" i="7"/>
  <c r="P157" i="7"/>
  <c r="P140" i="7"/>
  <c r="P199" i="7"/>
  <c r="P146" i="7"/>
  <c r="P51" i="7"/>
  <c r="P132" i="7"/>
  <c r="P88" i="7"/>
  <c r="P66" i="7"/>
  <c r="P130" i="7"/>
  <c r="P59" i="7"/>
  <c r="P68" i="7"/>
  <c r="P133" i="7"/>
  <c r="P71" i="7"/>
  <c r="P153" i="7"/>
  <c r="P82" i="7"/>
  <c r="P69" i="7"/>
  <c r="P89" i="7"/>
  <c r="P166" i="7"/>
  <c r="P13" i="7"/>
  <c r="P111" i="7"/>
  <c r="P186" i="7"/>
  <c r="P113" i="7"/>
  <c r="G24" i="14" l="1"/>
  <c r="E24" i="14"/>
  <c r="I199" i="7"/>
  <c r="I195" i="7"/>
  <c r="I191" i="7"/>
  <c r="I187" i="7"/>
  <c r="I183" i="7"/>
  <c r="I179" i="7"/>
  <c r="I175" i="7"/>
  <c r="I167" i="7"/>
  <c r="I163" i="7"/>
  <c r="I161" i="7"/>
  <c r="I159" i="7"/>
  <c r="I155" i="7"/>
  <c r="I151" i="7"/>
  <c r="I143" i="7"/>
  <c r="I139" i="7"/>
  <c r="I135" i="7"/>
  <c r="I131" i="7"/>
  <c r="I119" i="7"/>
  <c r="I115" i="7"/>
  <c r="I111" i="7"/>
  <c r="I109" i="7"/>
  <c r="I107" i="7"/>
  <c r="I103" i="7"/>
  <c r="I99" i="7"/>
  <c r="I95" i="7"/>
  <c r="I87" i="7"/>
  <c r="I83" i="7"/>
  <c r="I75" i="7"/>
  <c r="I71" i="7"/>
  <c r="I67" i="7"/>
  <c r="I63" i="7"/>
  <c r="I61" i="7"/>
  <c r="I59" i="7"/>
  <c r="I57" i="7"/>
  <c r="I55" i="7"/>
  <c r="I43" i="7"/>
  <c r="I33" i="7"/>
  <c r="I21" i="7"/>
  <c r="BA200" i="7"/>
  <c r="AZ200" i="7"/>
  <c r="AY200" i="7"/>
  <c r="AX200" i="7"/>
  <c r="BA159" i="7"/>
  <c r="AZ159" i="7"/>
  <c r="AY159" i="7"/>
  <c r="AX159" i="7"/>
  <c r="BA52" i="7"/>
  <c r="AZ52" i="7"/>
  <c r="AY52" i="7"/>
  <c r="AX52" i="7"/>
  <c r="BA17" i="7"/>
  <c r="AZ17" i="7"/>
  <c r="AY17" i="7"/>
  <c r="AX17" i="7"/>
  <c r="BA59" i="7"/>
  <c r="AZ59" i="7"/>
  <c r="AY59" i="7"/>
  <c r="AX59" i="7"/>
  <c r="BA73" i="7"/>
  <c r="AZ73" i="7"/>
  <c r="AY73" i="7"/>
  <c r="AX73" i="7"/>
  <c r="BA142" i="7"/>
  <c r="AZ142" i="7"/>
  <c r="AY142" i="7"/>
  <c r="AX142" i="7"/>
  <c r="BA156" i="7"/>
  <c r="AZ156" i="7"/>
  <c r="AY156" i="7"/>
  <c r="AX156" i="7"/>
  <c r="BA41" i="7"/>
  <c r="AZ41" i="7"/>
  <c r="AY41" i="7"/>
  <c r="AX41" i="7"/>
  <c r="BA97" i="7"/>
  <c r="AZ97" i="7"/>
  <c r="AY97" i="7"/>
  <c r="AX97" i="7"/>
  <c r="BA25" i="7"/>
  <c r="AZ25" i="7"/>
  <c r="AY25" i="7"/>
  <c r="AX25" i="7"/>
  <c r="BA121" i="7"/>
  <c r="AZ121" i="7"/>
  <c r="AY121" i="7"/>
  <c r="AX121" i="7"/>
  <c r="BA122" i="7"/>
  <c r="AZ122" i="7"/>
  <c r="AY122" i="7"/>
  <c r="AX122" i="7"/>
  <c r="BA30" i="7"/>
  <c r="AZ30" i="7"/>
  <c r="AY30" i="7"/>
  <c r="AX30" i="7"/>
  <c r="BA40" i="7"/>
  <c r="AZ40" i="7"/>
  <c r="AY40" i="7"/>
  <c r="AX40" i="7"/>
  <c r="BA199" i="7"/>
  <c r="AZ199" i="7"/>
  <c r="AY199" i="7"/>
  <c r="AX199" i="7"/>
  <c r="BA164" i="7"/>
  <c r="AZ164" i="7"/>
  <c r="AY164" i="7"/>
  <c r="AX164" i="7"/>
  <c r="BA161" i="7"/>
  <c r="AZ161" i="7"/>
  <c r="AY161" i="7"/>
  <c r="AX161" i="7"/>
  <c r="BA176" i="7"/>
  <c r="AZ176" i="7"/>
  <c r="AY176" i="7"/>
  <c r="AX176" i="7"/>
  <c r="BA69" i="7"/>
  <c r="AZ69" i="7"/>
  <c r="AY69" i="7"/>
  <c r="AX69" i="7"/>
  <c r="BA205" i="7"/>
  <c r="AZ205" i="7"/>
  <c r="AY205" i="7"/>
  <c r="AX205" i="7"/>
  <c r="BA14" i="7"/>
  <c r="AZ14" i="7"/>
  <c r="AY14" i="7"/>
  <c r="AX14" i="7"/>
  <c r="BA125" i="7"/>
  <c r="AZ125" i="7"/>
  <c r="AY125" i="7"/>
  <c r="AX125" i="7"/>
  <c r="BA19" i="7"/>
  <c r="AZ19" i="7"/>
  <c r="AY19" i="7"/>
  <c r="AX19" i="7"/>
  <c r="BA57" i="7"/>
  <c r="AZ57" i="7"/>
  <c r="AY57" i="7"/>
  <c r="AX57" i="7"/>
  <c r="BA173" i="7"/>
  <c r="AZ173" i="7"/>
  <c r="AY173" i="7"/>
  <c r="AX173" i="7"/>
  <c r="BA141" i="7"/>
  <c r="AZ141" i="7"/>
  <c r="AY141" i="7"/>
  <c r="AX141" i="7"/>
  <c r="BA163" i="7"/>
  <c r="AZ163" i="7"/>
  <c r="AY163" i="7"/>
  <c r="AX163" i="7"/>
  <c r="BA88" i="7"/>
  <c r="AZ88" i="7"/>
  <c r="AY88" i="7"/>
  <c r="AX88" i="7"/>
  <c r="BA152" i="7"/>
  <c r="AZ152" i="7"/>
  <c r="AY152" i="7"/>
  <c r="AX152" i="7"/>
  <c r="BA90" i="7"/>
  <c r="AZ90" i="7"/>
  <c r="AY90" i="7"/>
  <c r="AX90" i="7"/>
  <c r="BA63" i="7"/>
  <c r="AZ63" i="7"/>
  <c r="AY63" i="7"/>
  <c r="AX63" i="7"/>
  <c r="BA193" i="7"/>
  <c r="AZ193" i="7"/>
  <c r="AY193" i="7"/>
  <c r="AX193" i="7"/>
  <c r="BA49" i="7"/>
  <c r="AZ49" i="7"/>
  <c r="AY49" i="7"/>
  <c r="AX49" i="7"/>
  <c r="BA127" i="7"/>
  <c r="AZ127" i="7"/>
  <c r="AY127" i="7"/>
  <c r="AX127" i="7"/>
  <c r="BA178" i="7"/>
  <c r="AZ178" i="7"/>
  <c r="AY178" i="7"/>
  <c r="AX178" i="7"/>
  <c r="BA21" i="7"/>
  <c r="AZ21" i="7"/>
  <c r="AY21" i="7"/>
  <c r="AX21" i="7"/>
  <c r="BA114" i="7"/>
  <c r="AZ114" i="7"/>
  <c r="AY114" i="7"/>
  <c r="AX114" i="7"/>
  <c r="BA24" i="7"/>
  <c r="AZ24" i="7"/>
  <c r="AY24" i="7"/>
  <c r="AX24" i="7"/>
  <c r="BA145" i="7"/>
  <c r="AZ145" i="7"/>
  <c r="AY145" i="7"/>
  <c r="AX145" i="7"/>
  <c r="BA48" i="7"/>
  <c r="AZ48" i="7"/>
  <c r="AY48" i="7"/>
  <c r="AX48" i="7"/>
  <c r="BA23" i="7"/>
  <c r="AZ23" i="7"/>
  <c r="AY23" i="7"/>
  <c r="AX23" i="7"/>
  <c r="BA117" i="7"/>
  <c r="AZ117" i="7"/>
  <c r="AY117" i="7"/>
  <c r="AX117" i="7"/>
  <c r="BA175" i="7"/>
  <c r="AZ175" i="7"/>
  <c r="AY175" i="7"/>
  <c r="AX175" i="7"/>
  <c r="BA9" i="7"/>
  <c r="AZ9" i="7"/>
  <c r="AY9" i="7"/>
  <c r="AX9" i="7"/>
  <c r="BA65" i="7"/>
  <c r="AZ65" i="7"/>
  <c r="AY65" i="7"/>
  <c r="AX65" i="7"/>
  <c r="BA37" i="7"/>
  <c r="AZ37" i="7"/>
  <c r="AY37" i="7"/>
  <c r="AX37" i="7"/>
  <c r="BA35" i="7"/>
  <c r="AZ35" i="7"/>
  <c r="AY35" i="7"/>
  <c r="AX35" i="7"/>
  <c r="BA139" i="7"/>
  <c r="AZ139" i="7"/>
  <c r="AY139" i="7"/>
  <c r="AX139" i="7"/>
  <c r="BA83" i="7"/>
  <c r="AZ83" i="7"/>
  <c r="AY83" i="7"/>
  <c r="AX83" i="7"/>
  <c r="BA46" i="7"/>
  <c r="AZ46" i="7"/>
  <c r="AY46" i="7"/>
  <c r="AX46" i="7"/>
  <c r="BA134" i="7"/>
  <c r="AZ134" i="7"/>
  <c r="AY134" i="7"/>
  <c r="AX134" i="7"/>
  <c r="BA192" i="7"/>
  <c r="AZ192" i="7"/>
  <c r="AY192" i="7"/>
  <c r="AX192" i="7"/>
  <c r="BA53" i="7"/>
  <c r="AZ53" i="7"/>
  <c r="AY53" i="7"/>
  <c r="AX53" i="7"/>
  <c r="BA166" i="7"/>
  <c r="AZ166" i="7"/>
  <c r="AY166" i="7"/>
  <c r="AX166" i="7"/>
  <c r="BA74" i="7"/>
  <c r="AZ74" i="7"/>
  <c r="AY74" i="7"/>
  <c r="AX74" i="7"/>
  <c r="BA28" i="7"/>
  <c r="AZ28" i="7"/>
  <c r="AY28" i="7"/>
  <c r="AX28" i="7"/>
  <c r="BA107" i="7"/>
  <c r="AZ107" i="7"/>
  <c r="AY107" i="7"/>
  <c r="AX107" i="7"/>
  <c r="BA47" i="7"/>
  <c r="AZ47" i="7"/>
  <c r="AY47" i="7"/>
  <c r="AX47" i="7"/>
  <c r="BA170" i="7"/>
  <c r="AZ170" i="7"/>
  <c r="AY170" i="7"/>
  <c r="AX170" i="7"/>
  <c r="BA168" i="7"/>
  <c r="AZ168" i="7"/>
  <c r="AY168" i="7"/>
  <c r="AX168" i="7"/>
  <c r="BA78" i="7"/>
  <c r="AZ78" i="7"/>
  <c r="AY78" i="7"/>
  <c r="AX78" i="7"/>
  <c r="BA55" i="7"/>
  <c r="AZ55" i="7"/>
  <c r="AY55" i="7"/>
  <c r="AX55" i="7"/>
  <c r="BA109" i="7"/>
  <c r="AZ109" i="7"/>
  <c r="AY109" i="7"/>
  <c r="AX109" i="7"/>
  <c r="BA75" i="7"/>
  <c r="AZ75" i="7"/>
  <c r="AY75" i="7"/>
  <c r="AX75" i="7"/>
  <c r="BA70" i="7"/>
  <c r="AZ70" i="7"/>
  <c r="AY70" i="7"/>
  <c r="AX70" i="7"/>
  <c r="BA130" i="7"/>
  <c r="AZ130" i="7"/>
  <c r="AY130" i="7"/>
  <c r="AX130" i="7"/>
  <c r="BA18" i="7"/>
  <c r="AZ18" i="7"/>
  <c r="AY18" i="7"/>
  <c r="AX18" i="7"/>
  <c r="BA132" i="7"/>
  <c r="AZ132" i="7"/>
  <c r="AY132" i="7"/>
  <c r="AX132" i="7"/>
  <c r="BA60" i="7"/>
  <c r="AZ60" i="7"/>
  <c r="AY60" i="7"/>
  <c r="AX60" i="7"/>
  <c r="BA81" i="7"/>
  <c r="AZ81" i="7"/>
  <c r="AY81" i="7"/>
  <c r="AX81" i="7"/>
  <c r="BA144" i="7"/>
  <c r="AZ144" i="7"/>
  <c r="AY144" i="7"/>
  <c r="AX144" i="7"/>
  <c r="BA93" i="7"/>
  <c r="AZ93" i="7"/>
  <c r="AY93" i="7"/>
  <c r="AX93" i="7"/>
  <c r="BA32" i="7"/>
  <c r="AZ32" i="7"/>
  <c r="AY32" i="7"/>
  <c r="AX32" i="7"/>
  <c r="BA108" i="7"/>
  <c r="AZ108" i="7"/>
  <c r="AY108" i="7"/>
  <c r="AX108" i="7"/>
  <c r="BA76" i="7"/>
  <c r="AZ76" i="7"/>
  <c r="AY76" i="7"/>
  <c r="AX76" i="7"/>
  <c r="BA137" i="7"/>
  <c r="AZ137" i="7"/>
  <c r="AY137" i="7"/>
  <c r="AX137" i="7"/>
  <c r="BA96" i="7"/>
  <c r="AZ96" i="7"/>
  <c r="AY96" i="7"/>
  <c r="AX96" i="7"/>
  <c r="BA101" i="7"/>
  <c r="AZ101" i="7"/>
  <c r="AY101" i="7"/>
  <c r="AX101" i="7"/>
  <c r="BA16" i="7"/>
  <c r="AZ16" i="7"/>
  <c r="AY16" i="7"/>
  <c r="AX16" i="7"/>
  <c r="BA157" i="7"/>
  <c r="AZ157" i="7"/>
  <c r="AY157" i="7"/>
  <c r="AX157" i="7"/>
  <c r="BA136" i="7"/>
  <c r="AZ136" i="7"/>
  <c r="AY136" i="7"/>
  <c r="AX136" i="7"/>
  <c r="BA103" i="7"/>
  <c r="AZ103" i="7"/>
  <c r="AY103" i="7"/>
  <c r="AX103" i="7"/>
  <c r="BA160" i="7"/>
  <c r="AZ160" i="7"/>
  <c r="AY160" i="7"/>
  <c r="AX160" i="7"/>
  <c r="BA110" i="7"/>
  <c r="AZ110" i="7"/>
  <c r="AY110" i="7"/>
  <c r="AX110" i="7"/>
  <c r="BA38" i="7"/>
  <c r="AZ38" i="7"/>
  <c r="AY38" i="7"/>
  <c r="AX38" i="7"/>
  <c r="BA20" i="7"/>
  <c r="AZ20" i="7"/>
  <c r="AY20" i="7"/>
  <c r="AX20" i="7"/>
  <c r="BA68" i="7"/>
  <c r="AZ68" i="7"/>
  <c r="AY68" i="7"/>
  <c r="AX68" i="7"/>
  <c r="BA86" i="7"/>
  <c r="AZ86" i="7"/>
  <c r="AY86" i="7"/>
  <c r="AX86" i="7"/>
  <c r="BA62" i="7"/>
  <c r="AZ62" i="7"/>
  <c r="AY62" i="7"/>
  <c r="AX62" i="7"/>
  <c r="BA196" i="7"/>
  <c r="AZ196" i="7"/>
  <c r="AY196" i="7"/>
  <c r="AX196" i="7"/>
  <c r="BA147" i="7"/>
  <c r="AZ147" i="7"/>
  <c r="AY147" i="7"/>
  <c r="AX147" i="7"/>
  <c r="BA13" i="7"/>
  <c r="AZ13" i="7"/>
  <c r="AY13" i="7"/>
  <c r="AX13" i="7"/>
  <c r="BA11" i="7"/>
  <c r="AZ11" i="7"/>
  <c r="AY11" i="7"/>
  <c r="AX11" i="7"/>
  <c r="BA162" i="7"/>
  <c r="AZ162" i="7"/>
  <c r="AY162" i="7"/>
  <c r="AX162" i="7"/>
  <c r="BA87" i="7"/>
  <c r="AZ87" i="7"/>
  <c r="AY87" i="7"/>
  <c r="AX87" i="7"/>
  <c r="BA22" i="7"/>
  <c r="AZ22" i="7"/>
  <c r="AY22" i="7"/>
  <c r="AX22" i="7"/>
  <c r="BA112" i="7"/>
  <c r="AZ112" i="7"/>
  <c r="AY112" i="7"/>
  <c r="AX112" i="7"/>
  <c r="BA140" i="7"/>
  <c r="AZ140" i="7"/>
  <c r="AY140" i="7"/>
  <c r="AX140" i="7"/>
  <c r="BA174" i="7"/>
  <c r="AZ174" i="7"/>
  <c r="AY174" i="7"/>
  <c r="AX174" i="7"/>
  <c r="BA133" i="7"/>
  <c r="AZ133" i="7"/>
  <c r="AY133" i="7"/>
  <c r="AX133" i="7"/>
  <c r="BA104" i="7"/>
  <c r="AZ104" i="7"/>
  <c r="AY104" i="7"/>
  <c r="AX104" i="7"/>
  <c r="BA51" i="7"/>
  <c r="AZ51" i="7"/>
  <c r="AY51" i="7"/>
  <c r="AX51" i="7"/>
  <c r="BA184" i="7"/>
  <c r="AZ184" i="7"/>
  <c r="AY184" i="7"/>
  <c r="AX184" i="7"/>
  <c r="BA66" i="7"/>
  <c r="AZ66" i="7"/>
  <c r="AY66" i="7"/>
  <c r="AX66" i="7"/>
  <c r="BA91" i="7"/>
  <c r="AZ91" i="7"/>
  <c r="AY91" i="7"/>
  <c r="AX91" i="7"/>
  <c r="BA204" i="7"/>
  <c r="AZ204" i="7"/>
  <c r="AY204" i="7"/>
  <c r="AX204" i="7"/>
  <c r="BA143" i="7"/>
  <c r="AZ143" i="7"/>
  <c r="AY143" i="7"/>
  <c r="AX143" i="7"/>
  <c r="BA120" i="7"/>
  <c r="AZ120" i="7"/>
  <c r="AY120" i="7"/>
  <c r="AX120" i="7"/>
  <c r="BA111" i="7"/>
  <c r="AZ111" i="7"/>
  <c r="AY111" i="7"/>
  <c r="AX111" i="7"/>
  <c r="BA158" i="7"/>
  <c r="AZ158" i="7"/>
  <c r="AY158" i="7"/>
  <c r="AX158" i="7"/>
  <c r="BA106" i="7"/>
  <c r="AZ106" i="7"/>
  <c r="AY106" i="7"/>
  <c r="AX106" i="7"/>
  <c r="BA153" i="7"/>
  <c r="AZ153" i="7"/>
  <c r="AY153" i="7"/>
  <c r="AX153" i="7"/>
  <c r="BA203" i="7"/>
  <c r="AZ203" i="7"/>
  <c r="AY203" i="7"/>
  <c r="AX203" i="7"/>
  <c r="BA189" i="7"/>
  <c r="AZ189" i="7"/>
  <c r="AY189" i="7"/>
  <c r="AX189" i="7"/>
  <c r="BA123" i="7"/>
  <c r="AZ123" i="7"/>
  <c r="AY123" i="7"/>
  <c r="AX123" i="7"/>
  <c r="BA186" i="7"/>
  <c r="AZ186" i="7"/>
  <c r="AY186" i="7"/>
  <c r="AX186" i="7"/>
  <c r="BA183" i="7"/>
  <c r="AZ183" i="7"/>
  <c r="AY183" i="7"/>
  <c r="AX183" i="7"/>
  <c r="BA105" i="7"/>
  <c r="AZ105" i="7"/>
  <c r="AY105" i="7"/>
  <c r="AX105" i="7"/>
  <c r="BA43" i="7"/>
  <c r="AZ43" i="7"/>
  <c r="AY43" i="7"/>
  <c r="AX43" i="7"/>
  <c r="BA113" i="7"/>
  <c r="AZ113" i="7"/>
  <c r="AY113" i="7"/>
  <c r="AX113" i="7"/>
  <c r="BA129" i="7"/>
  <c r="AZ129" i="7"/>
  <c r="AY129" i="7"/>
  <c r="AX129" i="7"/>
  <c r="BA67" i="7"/>
  <c r="AZ67" i="7"/>
  <c r="AY67" i="7"/>
  <c r="AX67" i="7"/>
  <c r="BA95" i="7"/>
  <c r="AZ95" i="7"/>
  <c r="AY95" i="7"/>
  <c r="AX95" i="7"/>
  <c r="BA201" i="7"/>
  <c r="AZ201" i="7"/>
  <c r="AY201" i="7"/>
  <c r="AX201" i="7"/>
  <c r="BA56" i="7"/>
  <c r="AZ56" i="7"/>
  <c r="AY56" i="7"/>
  <c r="AX56" i="7"/>
  <c r="BA31" i="7"/>
  <c r="AZ31" i="7"/>
  <c r="AY31" i="7"/>
  <c r="AX31" i="7"/>
  <c r="BA190" i="7"/>
  <c r="AZ190" i="7"/>
  <c r="AY190" i="7"/>
  <c r="AX190" i="7"/>
  <c r="BA119" i="7"/>
  <c r="AZ119" i="7"/>
  <c r="AY119" i="7"/>
  <c r="AX119" i="7"/>
  <c r="BA185" i="7"/>
  <c r="AZ185" i="7"/>
  <c r="AY185" i="7"/>
  <c r="AX185" i="7"/>
  <c r="BA99" i="7"/>
  <c r="AZ99" i="7"/>
  <c r="AY99" i="7"/>
  <c r="AX99" i="7"/>
  <c r="BA27" i="7"/>
  <c r="AZ27" i="7"/>
  <c r="AY27" i="7"/>
  <c r="AX27" i="7"/>
  <c r="BA71" i="7"/>
  <c r="AZ71" i="7"/>
  <c r="AY71" i="7"/>
  <c r="AX71" i="7"/>
  <c r="BA149" i="7"/>
  <c r="AZ149" i="7"/>
  <c r="AY149" i="7"/>
  <c r="AX149" i="7"/>
  <c r="BA202" i="7"/>
  <c r="AZ202" i="7"/>
  <c r="AY202" i="7"/>
  <c r="AX202" i="7"/>
  <c r="BA118" i="7"/>
  <c r="AZ118" i="7"/>
  <c r="AY118" i="7"/>
  <c r="AX118" i="7"/>
  <c r="BA80" i="7"/>
  <c r="AZ80" i="7"/>
  <c r="AY80" i="7"/>
  <c r="AX80" i="7"/>
  <c r="BA82" i="7"/>
  <c r="AZ82" i="7"/>
  <c r="AY82" i="7"/>
  <c r="AX82" i="7"/>
  <c r="BA191" i="7"/>
  <c r="AZ191" i="7"/>
  <c r="AY191" i="7"/>
  <c r="AX191" i="7"/>
  <c r="BA150" i="7"/>
  <c r="AZ150" i="7"/>
  <c r="AY150" i="7"/>
  <c r="AX150" i="7"/>
  <c r="BA131" i="7"/>
  <c r="AZ131" i="7"/>
  <c r="AY131" i="7"/>
  <c r="AX131" i="7"/>
  <c r="BA89" i="7"/>
  <c r="AZ89" i="7"/>
  <c r="AY89" i="7"/>
  <c r="AX89" i="7"/>
  <c r="BA188" i="7"/>
  <c r="AZ188" i="7"/>
  <c r="AY188" i="7"/>
  <c r="AX188" i="7"/>
  <c r="BA171" i="7"/>
  <c r="AZ171" i="7"/>
  <c r="AY171" i="7"/>
  <c r="AX171" i="7"/>
  <c r="BA72" i="7"/>
  <c r="AZ72" i="7"/>
  <c r="AY72" i="7"/>
  <c r="AX72" i="7"/>
  <c r="BA167" i="7"/>
  <c r="AZ167" i="7"/>
  <c r="AY167" i="7"/>
  <c r="AX167" i="7"/>
  <c r="BA33" i="7"/>
  <c r="AZ33" i="7"/>
  <c r="AY33" i="7"/>
  <c r="AX33" i="7"/>
  <c r="BA187" i="7"/>
  <c r="AZ187" i="7"/>
  <c r="AY187" i="7"/>
  <c r="AX187" i="7"/>
  <c r="BA194" i="7"/>
  <c r="AZ194" i="7"/>
  <c r="AY194" i="7"/>
  <c r="AX194" i="7"/>
  <c r="BA98" i="7"/>
  <c r="AZ98" i="7"/>
  <c r="AY98" i="7"/>
  <c r="AX98" i="7"/>
  <c r="BA102" i="7"/>
  <c r="AZ102" i="7"/>
  <c r="AY102" i="7"/>
  <c r="AX102" i="7"/>
  <c r="BA50" i="7"/>
  <c r="AZ50" i="7"/>
  <c r="AY50" i="7"/>
  <c r="AX50" i="7"/>
  <c r="BA36" i="7"/>
  <c r="AZ36" i="7"/>
  <c r="AY36" i="7"/>
  <c r="AX36" i="7"/>
  <c r="BA180" i="7"/>
  <c r="AZ180" i="7"/>
  <c r="AY180" i="7"/>
  <c r="AX180" i="7"/>
  <c r="BA124" i="7"/>
  <c r="AZ124" i="7"/>
  <c r="AY124" i="7"/>
  <c r="AX124" i="7"/>
  <c r="BA45" i="7"/>
  <c r="AZ45" i="7"/>
  <c r="AY45" i="7"/>
  <c r="AX45" i="7"/>
  <c r="BA58" i="7"/>
  <c r="AZ58" i="7"/>
  <c r="AY58" i="7"/>
  <c r="AX58" i="7"/>
  <c r="BA195" i="7"/>
  <c r="AZ195" i="7"/>
  <c r="AY195" i="7"/>
  <c r="AX195" i="7"/>
  <c r="BA146" i="7"/>
  <c r="AZ146" i="7"/>
  <c r="AY146" i="7"/>
  <c r="AX146" i="7"/>
  <c r="BA181" i="7"/>
  <c r="AZ181" i="7"/>
  <c r="AY181" i="7"/>
  <c r="AX181" i="7"/>
  <c r="BA39" i="7"/>
  <c r="AZ39" i="7"/>
  <c r="AY39" i="7"/>
  <c r="AX39" i="7"/>
  <c r="BA182" i="7"/>
  <c r="AZ182" i="7"/>
  <c r="AY182" i="7"/>
  <c r="AX182" i="7"/>
  <c r="BA54" i="7"/>
  <c r="AZ54" i="7"/>
  <c r="AY54" i="7"/>
  <c r="AX54" i="7"/>
  <c r="BA42" i="7"/>
  <c r="AZ42" i="7"/>
  <c r="AY42" i="7"/>
  <c r="AX42" i="7"/>
  <c r="BA179" i="7"/>
  <c r="AZ179" i="7"/>
  <c r="AY179" i="7"/>
  <c r="AX179" i="7"/>
  <c r="BA12" i="7"/>
  <c r="AZ12" i="7"/>
  <c r="AY12" i="7"/>
  <c r="AX12" i="7"/>
  <c r="BA128" i="7"/>
  <c r="AZ128" i="7"/>
  <c r="AY128" i="7"/>
  <c r="AX128" i="7"/>
  <c r="BA100" i="7"/>
  <c r="AZ100" i="7"/>
  <c r="AY100" i="7"/>
  <c r="AX100" i="7"/>
  <c r="BA135" i="7"/>
  <c r="AZ135" i="7"/>
  <c r="AY135" i="7"/>
  <c r="AX135" i="7"/>
  <c r="BA15" i="7"/>
  <c r="AZ15" i="7"/>
  <c r="AY15" i="7"/>
  <c r="AX15" i="7"/>
  <c r="BA169" i="7"/>
  <c r="AZ169" i="7"/>
  <c r="AY169" i="7"/>
  <c r="AX169" i="7"/>
  <c r="BA126" i="7"/>
  <c r="AZ126" i="7"/>
  <c r="AY126" i="7"/>
  <c r="AX126" i="7"/>
  <c r="BA94" i="7"/>
  <c r="AZ94" i="7"/>
  <c r="AY94" i="7"/>
  <c r="AX94" i="7"/>
  <c r="BA29" i="7"/>
  <c r="AZ29" i="7"/>
  <c r="AY29" i="7"/>
  <c r="AX29" i="7"/>
  <c r="BA44" i="7"/>
  <c r="AZ44" i="7"/>
  <c r="AY44" i="7"/>
  <c r="AX44" i="7"/>
  <c r="BA165" i="7"/>
  <c r="AZ165" i="7"/>
  <c r="AY165" i="7"/>
  <c r="AX165" i="7"/>
  <c r="BA151" i="7"/>
  <c r="AZ151" i="7"/>
  <c r="AY151" i="7"/>
  <c r="AX151" i="7"/>
  <c r="BA61" i="7"/>
  <c r="AZ61" i="7"/>
  <c r="AY61" i="7"/>
  <c r="AX61" i="7"/>
  <c r="BA155" i="7"/>
  <c r="AZ155" i="7"/>
  <c r="AY155" i="7"/>
  <c r="AX155" i="7"/>
  <c r="BA148" i="7"/>
  <c r="AZ148" i="7"/>
  <c r="AY148" i="7"/>
  <c r="AX148" i="7"/>
  <c r="BA84" i="7"/>
  <c r="AZ84" i="7"/>
  <c r="AY84" i="7"/>
  <c r="AX84" i="7"/>
  <c r="BA177" i="7"/>
  <c r="AZ177" i="7"/>
  <c r="AY177" i="7"/>
  <c r="AX177" i="7"/>
  <c r="BA172" i="7"/>
  <c r="AZ172" i="7"/>
  <c r="AY172" i="7"/>
  <c r="AX172" i="7"/>
  <c r="BA92" i="7"/>
  <c r="AZ92" i="7"/>
  <c r="AY92" i="7"/>
  <c r="AX92" i="7"/>
  <c r="BA197" i="7"/>
  <c r="AZ197" i="7"/>
  <c r="AY197" i="7"/>
  <c r="AX197" i="7"/>
  <c r="BA116" i="7"/>
  <c r="AZ116" i="7"/>
  <c r="AY116" i="7"/>
  <c r="AX116" i="7"/>
  <c r="BA64" i="7"/>
  <c r="AZ64" i="7"/>
  <c r="AY64" i="7"/>
  <c r="AX64" i="7"/>
  <c r="BA198" i="7"/>
  <c r="AZ198" i="7"/>
  <c r="AY198" i="7"/>
  <c r="AX198" i="7"/>
  <c r="BA154" i="7"/>
  <c r="AZ154" i="7"/>
  <c r="AY154" i="7"/>
  <c r="AX154" i="7"/>
  <c r="BA138" i="7"/>
  <c r="AZ138" i="7"/>
  <c r="AY138" i="7"/>
  <c r="AX138" i="7"/>
  <c r="BA115" i="7"/>
  <c r="AZ115" i="7"/>
  <c r="AY115" i="7"/>
  <c r="AX115" i="7"/>
  <c r="BA85" i="7"/>
  <c r="AZ85" i="7"/>
  <c r="AY85" i="7"/>
  <c r="AX85" i="7"/>
  <c r="BA79" i="7"/>
  <c r="AZ79" i="7"/>
  <c r="AY79" i="7"/>
  <c r="AX79" i="7"/>
  <c r="BA77" i="7"/>
  <c r="AZ77" i="7"/>
  <c r="AY77" i="7"/>
  <c r="AX77" i="7"/>
  <c r="BA34" i="7"/>
  <c r="AZ34" i="7"/>
  <c r="AY34" i="7"/>
  <c r="AX34" i="7"/>
  <c r="BA26" i="7"/>
  <c r="AZ26" i="7"/>
  <c r="AY26" i="7"/>
  <c r="AX26" i="7"/>
  <c r="BA10" i="7"/>
  <c r="AZ10" i="7"/>
  <c r="AY10" i="7"/>
  <c r="AX10" i="7"/>
  <c r="K12" i="7" l="1"/>
  <c r="K16" i="7"/>
  <c r="K20" i="7"/>
  <c r="K24" i="7"/>
  <c r="K28" i="7"/>
  <c r="K32" i="7"/>
  <c r="K36" i="7"/>
  <c r="K40" i="7"/>
  <c r="K44" i="7"/>
  <c r="K48" i="7"/>
  <c r="K52" i="7"/>
  <c r="K56" i="7"/>
  <c r="K60" i="7"/>
  <c r="K64" i="7"/>
  <c r="K68" i="7"/>
  <c r="K72" i="7"/>
  <c r="K76" i="7"/>
  <c r="K80" i="7"/>
  <c r="K84" i="7"/>
  <c r="K88" i="7"/>
  <c r="K92" i="7"/>
  <c r="K96" i="7"/>
  <c r="K100" i="7"/>
  <c r="K104" i="7"/>
  <c r="K108" i="7"/>
  <c r="K112" i="7"/>
  <c r="K116" i="7"/>
  <c r="K120" i="7"/>
  <c r="K124" i="7"/>
  <c r="K128" i="7"/>
  <c r="K132" i="7"/>
  <c r="K136" i="7"/>
  <c r="K140" i="7"/>
  <c r="K144" i="7"/>
  <c r="K148" i="7"/>
  <c r="K152" i="7"/>
  <c r="K156" i="7"/>
  <c r="K160" i="7"/>
  <c r="K164" i="7"/>
  <c r="K168" i="7"/>
  <c r="K172" i="7"/>
  <c r="K176" i="7"/>
  <c r="K180" i="7"/>
  <c r="K184" i="7"/>
  <c r="K188" i="7"/>
  <c r="K192" i="7"/>
  <c r="K196" i="7"/>
  <c r="K200" i="7"/>
  <c r="K204" i="7"/>
  <c r="K13" i="7"/>
  <c r="K17" i="7"/>
  <c r="K21" i="7"/>
  <c r="K25" i="7"/>
  <c r="K29" i="7"/>
  <c r="K33" i="7"/>
  <c r="K37" i="7"/>
  <c r="K41" i="7"/>
  <c r="K45" i="7"/>
  <c r="K49" i="7"/>
  <c r="K53" i="7"/>
  <c r="K57" i="7"/>
  <c r="K61" i="7"/>
  <c r="K65" i="7"/>
  <c r="K69" i="7"/>
  <c r="K73" i="7"/>
  <c r="K77" i="7"/>
  <c r="K81" i="7"/>
  <c r="K85" i="7"/>
  <c r="K89" i="7"/>
  <c r="K93" i="7"/>
  <c r="K97" i="7"/>
  <c r="K101" i="7"/>
  <c r="K105" i="7"/>
  <c r="K109" i="7"/>
  <c r="K113" i="7"/>
  <c r="K117" i="7"/>
  <c r="K121" i="7"/>
  <c r="K125" i="7"/>
  <c r="K129" i="7"/>
  <c r="K133" i="7"/>
  <c r="K137" i="7"/>
  <c r="K141" i="7"/>
  <c r="K145" i="7"/>
  <c r="K149" i="7"/>
  <c r="K153" i="7"/>
  <c r="K157" i="7"/>
  <c r="K161" i="7"/>
  <c r="K165" i="7"/>
  <c r="K169" i="7"/>
  <c r="K173" i="7"/>
  <c r="K177" i="7"/>
  <c r="K181" i="7"/>
  <c r="K185" i="7"/>
  <c r="K189" i="7"/>
  <c r="K193" i="7"/>
  <c r="K197" i="7"/>
  <c r="K201" i="7"/>
  <c r="K205" i="7"/>
  <c r="K10" i="7"/>
  <c r="K14" i="7"/>
  <c r="K18" i="7"/>
  <c r="K22" i="7"/>
  <c r="K26" i="7"/>
  <c r="K30" i="7"/>
  <c r="K34" i="7"/>
  <c r="K38" i="7"/>
  <c r="K42" i="7"/>
  <c r="K46" i="7"/>
  <c r="K50" i="7"/>
  <c r="K54" i="7"/>
  <c r="K58" i="7"/>
  <c r="K62" i="7"/>
  <c r="K66" i="7"/>
  <c r="K70" i="7"/>
  <c r="K74" i="7"/>
  <c r="K78" i="7"/>
  <c r="K82" i="7"/>
  <c r="K86" i="7"/>
  <c r="K90" i="7"/>
  <c r="K94" i="7"/>
  <c r="K98" i="7"/>
  <c r="K102" i="7"/>
  <c r="K106" i="7"/>
  <c r="K110" i="7"/>
  <c r="K114" i="7"/>
  <c r="K118" i="7"/>
  <c r="K122" i="7"/>
  <c r="K126" i="7"/>
  <c r="K130" i="7"/>
  <c r="K134" i="7"/>
  <c r="K138" i="7"/>
  <c r="K142" i="7"/>
  <c r="K146" i="7"/>
  <c r="K150" i="7"/>
  <c r="K154" i="7"/>
  <c r="K158" i="7"/>
  <c r="K162" i="7"/>
  <c r="K166" i="7"/>
  <c r="K170" i="7"/>
  <c r="K174" i="7"/>
  <c r="K178" i="7"/>
  <c r="K182" i="7"/>
  <c r="K186" i="7"/>
  <c r="K190" i="7"/>
  <c r="K194" i="7"/>
  <c r="K198" i="7"/>
  <c r="K202" i="7"/>
  <c r="K9" i="7"/>
  <c r="K11" i="7"/>
  <c r="K15" i="7"/>
  <c r="K19" i="7"/>
  <c r="K23" i="7"/>
  <c r="K27" i="7"/>
  <c r="K31" i="7"/>
  <c r="K35" i="7"/>
  <c r="K39" i="7"/>
  <c r="K43" i="7"/>
  <c r="K47" i="7"/>
  <c r="K51" i="7"/>
  <c r="K55" i="7"/>
  <c r="K59" i="7"/>
  <c r="K63" i="7"/>
  <c r="K67" i="7"/>
  <c r="K71" i="7"/>
  <c r="K75" i="7"/>
  <c r="K79" i="7"/>
  <c r="K83" i="7"/>
  <c r="K87" i="7"/>
  <c r="K91" i="7"/>
  <c r="K95" i="7"/>
  <c r="K99" i="7"/>
  <c r="K103" i="7"/>
  <c r="K107" i="7"/>
  <c r="K111" i="7"/>
  <c r="K115" i="7"/>
  <c r="K119" i="7"/>
  <c r="K123" i="7"/>
  <c r="K127" i="7"/>
  <c r="K131" i="7"/>
  <c r="K135" i="7"/>
  <c r="K139" i="7"/>
  <c r="K143" i="7"/>
  <c r="K147" i="7"/>
  <c r="K151" i="7"/>
  <c r="K155" i="7"/>
  <c r="K159" i="7"/>
  <c r="K163" i="7"/>
  <c r="K167" i="7"/>
  <c r="K171" i="7"/>
  <c r="K175" i="7"/>
  <c r="K179" i="7"/>
  <c r="K183" i="7"/>
  <c r="K187" i="7"/>
  <c r="K191" i="7"/>
  <c r="K195" i="7"/>
  <c r="K199" i="7"/>
  <c r="K203" i="7"/>
  <c r="I201" i="7"/>
  <c r="I69" i="7"/>
  <c r="I45" i="7"/>
  <c r="I65" i="7"/>
  <c r="I81" i="7"/>
  <c r="I85" i="7"/>
  <c r="I89" i="7"/>
  <c r="I97" i="7"/>
  <c r="I121" i="7"/>
  <c r="I125" i="7"/>
  <c r="I137" i="7"/>
  <c r="I153" i="7"/>
  <c r="I169" i="7"/>
  <c r="I181" i="7"/>
  <c r="I197" i="7"/>
  <c r="I172" i="7"/>
  <c r="I24" i="7"/>
  <c r="I10" i="7"/>
  <c r="I26" i="7"/>
  <c r="I50" i="7"/>
  <c r="I66" i="7"/>
  <c r="I82" i="7"/>
  <c r="I94" i="7"/>
  <c r="I110" i="7"/>
  <c r="I126" i="7"/>
  <c r="I138" i="7"/>
  <c r="I150" i="7"/>
  <c r="I162" i="7"/>
  <c r="I178" i="7"/>
  <c r="I198" i="7"/>
  <c r="I48" i="7"/>
  <c r="I56" i="7"/>
  <c r="I64" i="7"/>
  <c r="I68" i="7"/>
  <c r="I72" i="7"/>
  <c r="I76" i="7"/>
  <c r="I80" i="7"/>
  <c r="I84" i="7"/>
  <c r="I92" i="7"/>
  <c r="I96" i="7"/>
  <c r="I100" i="7"/>
  <c r="I104" i="7"/>
  <c r="I108" i="7"/>
  <c r="I112" i="7"/>
  <c r="I116" i="7"/>
  <c r="I120" i="7"/>
  <c r="I124" i="7"/>
  <c r="I128" i="7"/>
  <c r="I132" i="7"/>
  <c r="I140" i="7"/>
  <c r="I144" i="7"/>
  <c r="I148" i="7"/>
  <c r="I152" i="7"/>
  <c r="I156" i="7"/>
  <c r="I160" i="7"/>
  <c r="I164" i="7"/>
  <c r="I168" i="7"/>
  <c r="I176" i="7"/>
  <c r="I180" i="7"/>
  <c r="I192" i="7"/>
  <c r="I196" i="7"/>
  <c r="I200" i="7"/>
  <c r="I204" i="7"/>
  <c r="I36" i="7"/>
  <c r="I40" i="7"/>
  <c r="I44" i="7"/>
  <c r="I37" i="7"/>
  <c r="I49" i="7"/>
  <c r="I53" i="7"/>
  <c r="I73" i="7"/>
  <c r="I77" i="7"/>
  <c r="I93" i="7"/>
  <c r="I101" i="7"/>
  <c r="I105" i="7"/>
  <c r="I113" i="7"/>
  <c r="I117" i="7"/>
  <c r="I129" i="7"/>
  <c r="I133" i="7"/>
  <c r="I141" i="7"/>
  <c r="I145" i="7"/>
  <c r="I149" i="7"/>
  <c r="I165" i="7"/>
  <c r="I173" i="7"/>
  <c r="I177" i="7"/>
  <c r="I193" i="7"/>
  <c r="I205" i="7"/>
  <c r="I12" i="7"/>
  <c r="I16" i="7"/>
  <c r="I28" i="7"/>
  <c r="I32" i="7"/>
  <c r="I52" i="7"/>
  <c r="I60" i="7"/>
  <c r="I88" i="7"/>
  <c r="I15" i="7"/>
  <c r="I31" i="7"/>
  <c r="I79" i="7"/>
  <c r="I91" i="7"/>
  <c r="I123" i="7"/>
  <c r="I171" i="7"/>
  <c r="I203" i="7"/>
  <c r="I27" i="7"/>
  <c r="I35" i="7"/>
  <c r="I47" i="7"/>
  <c r="I19" i="7"/>
  <c r="H6" i="7"/>
  <c r="I11" i="7"/>
  <c r="I23" i="7"/>
  <c r="I39" i="7"/>
  <c r="I51" i="7"/>
  <c r="I13" i="7"/>
  <c r="I17" i="7"/>
  <c r="I25" i="7"/>
  <c r="I29" i="7"/>
  <c r="I14" i="7"/>
  <c r="I18" i="7"/>
  <c r="I22" i="7"/>
  <c r="I30" i="7"/>
  <c r="I34" i="7"/>
  <c r="I38" i="7"/>
  <c r="I42" i="7"/>
  <c r="I54" i="7"/>
  <c r="I58" i="7"/>
  <c r="I62" i="7"/>
  <c r="I70" i="7"/>
  <c r="I74" i="7"/>
  <c r="I78" i="7"/>
  <c r="I90" i="7"/>
  <c r="I98" i="7"/>
  <c r="I102" i="7"/>
  <c r="I106" i="7"/>
  <c r="I114" i="7"/>
  <c r="I118" i="7"/>
  <c r="I122" i="7"/>
  <c r="I130" i="7"/>
  <c r="I134" i="7"/>
  <c r="I142" i="7"/>
  <c r="I146" i="7"/>
  <c r="I154" i="7"/>
  <c r="I158" i="7"/>
  <c r="I166" i="7"/>
  <c r="I170" i="7"/>
  <c r="I174" i="7"/>
  <c r="I182" i="7"/>
  <c r="I186" i="7"/>
  <c r="I190" i="7"/>
  <c r="I194" i="7"/>
  <c r="I202" i="7"/>
  <c r="I9" i="7"/>
  <c r="AV205" i="7"/>
  <c r="AV204" i="7"/>
  <c r="AV203" i="7"/>
  <c r="AV202" i="7"/>
  <c r="AV201" i="7"/>
  <c r="AV200" i="7"/>
  <c r="AV199" i="7"/>
  <c r="AV198" i="7"/>
  <c r="AV197" i="7"/>
  <c r="AV196" i="7"/>
  <c r="AV195" i="7"/>
  <c r="AV194" i="7"/>
  <c r="AV193" i="7"/>
  <c r="AV192" i="7"/>
  <c r="AV191" i="7"/>
  <c r="AV190" i="7"/>
  <c r="AV189" i="7"/>
  <c r="AV188" i="7"/>
  <c r="AV187" i="7"/>
  <c r="AV186" i="7"/>
  <c r="AV185" i="7"/>
  <c r="AV184" i="7"/>
  <c r="AV183" i="7"/>
  <c r="AV182" i="7"/>
  <c r="AV181" i="7"/>
  <c r="AV180" i="7"/>
  <c r="AV179" i="7"/>
  <c r="AV178" i="7"/>
  <c r="AV177" i="7"/>
  <c r="AV176" i="7"/>
  <c r="AV175" i="7"/>
  <c r="AV174" i="7"/>
  <c r="AV173" i="7"/>
  <c r="AV172" i="7"/>
  <c r="AV171" i="7"/>
  <c r="AV170" i="7"/>
  <c r="AV169" i="7"/>
  <c r="AV168" i="7"/>
  <c r="AV167" i="7"/>
  <c r="AV166" i="7"/>
  <c r="AV165" i="7"/>
  <c r="AV164" i="7"/>
  <c r="AV163" i="7"/>
  <c r="AV162" i="7"/>
  <c r="AV161" i="7"/>
  <c r="AV160" i="7"/>
  <c r="AV159" i="7"/>
  <c r="AV158" i="7"/>
  <c r="AV157" i="7"/>
  <c r="AV156" i="7"/>
  <c r="AV155" i="7"/>
  <c r="AV154" i="7"/>
  <c r="AV153" i="7"/>
  <c r="AV152" i="7"/>
  <c r="AV151" i="7"/>
  <c r="AV150" i="7"/>
  <c r="AV149" i="7"/>
  <c r="AV148" i="7"/>
  <c r="AV147" i="7"/>
  <c r="AV146" i="7"/>
  <c r="AV145" i="7"/>
  <c r="AV144" i="7"/>
  <c r="AV143" i="7"/>
  <c r="AV142" i="7"/>
  <c r="AV141" i="7"/>
  <c r="AV140" i="7"/>
  <c r="AV139" i="7"/>
  <c r="AV138" i="7"/>
  <c r="AV137" i="7"/>
  <c r="AV136" i="7"/>
  <c r="AV135" i="7"/>
  <c r="AV134" i="7"/>
  <c r="AV133" i="7"/>
  <c r="AV132" i="7"/>
  <c r="AV131" i="7"/>
  <c r="AV130" i="7"/>
  <c r="AV129" i="7"/>
  <c r="AV128" i="7"/>
  <c r="AV127" i="7"/>
  <c r="AV126" i="7"/>
  <c r="AV125" i="7"/>
  <c r="AV124" i="7"/>
  <c r="AV123" i="7"/>
  <c r="AV122" i="7"/>
  <c r="AV121" i="7"/>
  <c r="AV120" i="7"/>
  <c r="AV119" i="7"/>
  <c r="AV118" i="7"/>
  <c r="AV117" i="7"/>
  <c r="AV116" i="7"/>
  <c r="AV115" i="7"/>
  <c r="AV114" i="7"/>
  <c r="AV113" i="7"/>
  <c r="AV112" i="7"/>
  <c r="AV111" i="7"/>
  <c r="AV110" i="7"/>
  <c r="AV109" i="7"/>
  <c r="AV108" i="7"/>
  <c r="AV107" i="7"/>
  <c r="AV106" i="7"/>
  <c r="AV105" i="7"/>
  <c r="AV104" i="7"/>
  <c r="AV103" i="7"/>
  <c r="AV102" i="7"/>
  <c r="AV101" i="7"/>
  <c r="AV100" i="7"/>
  <c r="AV99" i="7"/>
  <c r="AV98" i="7"/>
  <c r="AV97" i="7"/>
  <c r="AV96" i="7"/>
  <c r="AV95" i="7"/>
  <c r="AV94" i="7"/>
  <c r="AV93" i="7"/>
  <c r="AV92" i="7"/>
  <c r="AV91" i="7"/>
  <c r="AV90" i="7"/>
  <c r="AV89" i="7"/>
  <c r="AV88" i="7"/>
  <c r="AV87" i="7"/>
  <c r="AV86" i="7"/>
  <c r="AV85" i="7"/>
  <c r="AV84" i="7"/>
  <c r="AV83" i="7"/>
  <c r="AV82" i="7"/>
  <c r="AV81" i="7"/>
  <c r="AV80" i="7"/>
  <c r="AV79" i="7"/>
  <c r="AV78" i="7"/>
  <c r="AV77" i="7"/>
  <c r="AV76" i="7"/>
  <c r="AV75" i="7"/>
  <c r="AV74" i="7"/>
  <c r="AV73" i="7"/>
  <c r="AV72" i="7"/>
  <c r="AV71" i="7"/>
  <c r="AV70" i="7"/>
  <c r="AV69" i="7"/>
  <c r="AV68" i="7"/>
  <c r="AV67" i="7"/>
  <c r="AV66" i="7"/>
  <c r="AV65" i="7"/>
  <c r="AV64" i="7"/>
  <c r="AV63" i="7"/>
  <c r="AV62" i="7"/>
  <c r="AV61" i="7"/>
  <c r="AV60" i="7"/>
  <c r="AV59" i="7"/>
  <c r="AV58" i="7"/>
  <c r="AV57" i="7"/>
  <c r="AV56" i="7"/>
  <c r="AV55" i="7"/>
  <c r="AV54" i="7"/>
  <c r="AV53" i="7"/>
  <c r="AV52" i="7"/>
  <c r="AV51" i="7"/>
  <c r="AV50" i="7"/>
  <c r="AV49" i="7"/>
  <c r="AV48" i="7"/>
  <c r="AV47" i="7"/>
  <c r="AV46" i="7"/>
  <c r="AV45" i="7"/>
  <c r="AV44" i="7"/>
  <c r="AV43" i="7"/>
  <c r="AV42" i="7"/>
  <c r="AV41" i="7"/>
  <c r="AV40" i="7"/>
  <c r="AV39" i="7"/>
  <c r="AV38" i="7"/>
  <c r="AV37" i="7"/>
  <c r="AV36" i="7"/>
  <c r="AV35" i="7"/>
  <c r="AV34" i="7"/>
  <c r="AV33" i="7"/>
  <c r="AV32" i="7"/>
  <c r="AV31" i="7"/>
  <c r="AV30" i="7"/>
  <c r="AV29" i="7"/>
  <c r="AV28" i="7"/>
  <c r="AV27" i="7"/>
  <c r="AV26" i="7"/>
  <c r="AV25" i="7"/>
  <c r="AV24" i="7"/>
  <c r="AV23" i="7"/>
  <c r="AV22" i="7"/>
  <c r="AV21" i="7"/>
  <c r="AV20" i="7"/>
  <c r="AV19" i="7"/>
  <c r="AV18" i="7"/>
  <c r="AV17" i="7"/>
  <c r="AV16" i="7"/>
  <c r="AV15" i="7"/>
  <c r="AV14" i="7"/>
  <c r="AV13" i="7"/>
  <c r="AV12" i="7"/>
  <c r="AV11" i="7"/>
  <c r="AV10" i="7"/>
  <c r="AV9" i="7"/>
  <c r="E28" i="14" l="1"/>
  <c r="K6" i="7"/>
  <c r="L39" i="7" l="1"/>
  <c r="L192" i="7"/>
  <c r="L189" i="7"/>
  <c r="L64" i="7"/>
  <c r="L95" i="7"/>
  <c r="L128" i="7"/>
  <c r="L49" i="7"/>
  <c r="L16" i="7"/>
  <c r="L80" i="7"/>
  <c r="L144" i="7"/>
  <c r="L29" i="7"/>
  <c r="L54" i="7"/>
  <c r="L175" i="7"/>
  <c r="L145" i="7"/>
  <c r="L32" i="7"/>
  <c r="L96" i="7"/>
  <c r="L160" i="7"/>
  <c r="L61" i="7"/>
  <c r="L118" i="7"/>
  <c r="L84" i="7"/>
  <c r="L26" i="7"/>
  <c r="L48" i="7"/>
  <c r="L112" i="7"/>
  <c r="L176" i="7"/>
  <c r="L125" i="7"/>
  <c r="L15" i="7"/>
  <c r="L164" i="7"/>
  <c r="L106" i="7"/>
  <c r="L45" i="7"/>
  <c r="L109" i="7"/>
  <c r="L173" i="7"/>
  <c r="L38" i="7"/>
  <c r="L102" i="7"/>
  <c r="L182" i="7"/>
  <c r="L79" i="7"/>
  <c r="L159" i="7"/>
  <c r="L52" i="7"/>
  <c r="L148" i="7"/>
  <c r="L33" i="7"/>
  <c r="L113" i="7"/>
  <c r="L10" i="7"/>
  <c r="L90" i="7"/>
  <c r="L170" i="7"/>
  <c r="L67" i="7"/>
  <c r="L72" i="7"/>
  <c r="L21" i="7"/>
  <c r="L197" i="7"/>
  <c r="L190" i="7"/>
  <c r="L124" i="7"/>
  <c r="L105" i="7"/>
  <c r="L98" i="7"/>
  <c r="L43" i="7"/>
  <c r="L55" i="7"/>
  <c r="L131" i="7"/>
  <c r="L88" i="7"/>
  <c r="L69" i="7"/>
  <c r="L62" i="7"/>
  <c r="L9" i="7"/>
  <c r="L172" i="7"/>
  <c r="L169" i="7"/>
  <c r="L114" i="7"/>
  <c r="L91" i="7"/>
  <c r="L119" i="7"/>
  <c r="L13" i="7"/>
  <c r="L77" i="7"/>
  <c r="L141" i="7"/>
  <c r="L205" i="7"/>
  <c r="L70" i="7"/>
  <c r="L150" i="7"/>
  <c r="L31" i="7"/>
  <c r="L111" i="7"/>
  <c r="L20" i="7"/>
  <c r="L100" i="7"/>
  <c r="L180" i="7"/>
  <c r="L81" i="7"/>
  <c r="L161" i="7"/>
  <c r="L42" i="7"/>
  <c r="L138" i="7"/>
  <c r="L202" i="7"/>
  <c r="L147" i="7"/>
  <c r="L136" i="7"/>
  <c r="L133" i="7"/>
  <c r="L78" i="7"/>
  <c r="L44" i="7"/>
  <c r="L41" i="7"/>
  <c r="L185" i="7"/>
  <c r="L162" i="7"/>
  <c r="L155" i="7"/>
  <c r="L135" i="7"/>
  <c r="L93" i="7"/>
  <c r="L157" i="7"/>
  <c r="L22" i="7"/>
  <c r="L86" i="7"/>
  <c r="L166" i="7"/>
  <c r="L47" i="7"/>
  <c r="L143" i="7"/>
  <c r="L36" i="7"/>
  <c r="L116" i="7"/>
  <c r="L17" i="7"/>
  <c r="L97" i="7"/>
  <c r="L177" i="7"/>
  <c r="L74" i="7"/>
  <c r="L154" i="7"/>
  <c r="L19" i="7"/>
  <c r="L195" i="7"/>
  <c r="L200" i="7"/>
  <c r="L149" i="7"/>
  <c r="L126" i="7"/>
  <c r="L108" i="7"/>
  <c r="L57" i="7"/>
  <c r="L34" i="7"/>
  <c r="L27" i="7"/>
  <c r="L171" i="7"/>
  <c r="L183" i="7"/>
  <c r="L83" i="7"/>
  <c r="L24" i="7"/>
  <c r="L152" i="7"/>
  <c r="L85" i="7"/>
  <c r="L14" i="7"/>
  <c r="L142" i="7"/>
  <c r="L60" i="7"/>
  <c r="L188" i="7"/>
  <c r="L121" i="7"/>
  <c r="L50" i="7"/>
  <c r="L178" i="7"/>
  <c r="L107" i="7"/>
  <c r="L71" i="7"/>
  <c r="L199" i="7"/>
  <c r="L134" i="7"/>
  <c r="L198" i="7"/>
  <c r="L63" i="7"/>
  <c r="L127" i="7"/>
  <c r="L191" i="7"/>
  <c r="L68" i="7"/>
  <c r="L132" i="7"/>
  <c r="L196" i="7"/>
  <c r="L65" i="7"/>
  <c r="L129" i="7"/>
  <c r="L193" i="7"/>
  <c r="L58" i="7"/>
  <c r="L122" i="7"/>
  <c r="L186" i="7"/>
  <c r="L35" i="7"/>
  <c r="L99" i="7"/>
  <c r="L163" i="7"/>
  <c r="L40" i="7"/>
  <c r="L104" i="7"/>
  <c r="L168" i="7"/>
  <c r="L37" i="7"/>
  <c r="L101" i="7"/>
  <c r="L165" i="7"/>
  <c r="L30" i="7"/>
  <c r="L94" i="7"/>
  <c r="L158" i="7"/>
  <c r="L12" i="7"/>
  <c r="L76" i="7"/>
  <c r="L140" i="7"/>
  <c r="L204" i="7"/>
  <c r="L73" i="7"/>
  <c r="L137" i="7"/>
  <c r="L201" i="7"/>
  <c r="L66" i="7"/>
  <c r="L130" i="7"/>
  <c r="L194" i="7"/>
  <c r="L59" i="7"/>
  <c r="L123" i="7"/>
  <c r="L187" i="7"/>
  <c r="L87" i="7"/>
  <c r="L151" i="7"/>
  <c r="L23" i="7"/>
  <c r="L51" i="7"/>
  <c r="L115" i="7"/>
  <c r="L179" i="7"/>
  <c r="L56" i="7"/>
  <c r="L120" i="7"/>
  <c r="L184" i="7"/>
  <c r="L53" i="7"/>
  <c r="L117" i="7"/>
  <c r="L181" i="7"/>
  <c r="L46" i="7"/>
  <c r="L110" i="7"/>
  <c r="L174" i="7"/>
  <c r="L28" i="7"/>
  <c r="L92" i="7"/>
  <c r="L156" i="7"/>
  <c r="L25" i="7"/>
  <c r="L89" i="7"/>
  <c r="L153" i="7"/>
  <c r="L18" i="7"/>
  <c r="L82" i="7"/>
  <c r="L146" i="7"/>
  <c r="L11" i="7"/>
  <c r="L75" i="7"/>
  <c r="L139" i="7"/>
  <c r="L203" i="7"/>
  <c r="L103" i="7"/>
  <c r="L167" i="7"/>
  <c r="D6" i="7"/>
  <c r="E18" i="14" l="1"/>
  <c r="S6" i="7" l="1"/>
  <c r="T14" i="7" s="1"/>
  <c r="T113" i="7" l="1"/>
  <c r="T154" i="7"/>
  <c r="T89" i="7"/>
  <c r="T25" i="7"/>
  <c r="T106" i="7"/>
  <c r="T178" i="7"/>
  <c r="T112" i="7"/>
  <c r="T48" i="7"/>
  <c r="T185" i="7"/>
  <c r="T171" i="7"/>
  <c r="T105" i="7"/>
  <c r="T41" i="7"/>
  <c r="T155" i="7"/>
  <c r="T196" i="7"/>
  <c r="T128" i="7"/>
  <c r="T64" i="7"/>
  <c r="T27" i="7"/>
  <c r="T205" i="7"/>
  <c r="T137" i="7"/>
  <c r="T73" i="7"/>
  <c r="T9" i="7"/>
  <c r="T62" i="7"/>
  <c r="T161" i="7"/>
  <c r="T96" i="7"/>
  <c r="T32" i="7"/>
  <c r="T142" i="7"/>
  <c r="T188" i="7"/>
  <c r="T121" i="7"/>
  <c r="T57" i="7"/>
  <c r="T15" i="7"/>
  <c r="T10" i="7"/>
  <c r="T144" i="7"/>
  <c r="T80" i="7"/>
  <c r="T16" i="7"/>
  <c r="T82" i="7"/>
  <c r="T203" i="7"/>
  <c r="T186" i="7"/>
  <c r="T152" i="7"/>
  <c r="T119" i="7"/>
  <c r="T87" i="7"/>
  <c r="T71" i="7"/>
  <c r="T55" i="7"/>
  <c r="T193" i="7"/>
  <c r="T98" i="7"/>
  <c r="T50" i="7"/>
  <c r="T201" i="7"/>
  <c r="T184" i="7"/>
  <c r="T167" i="7"/>
  <c r="T150" i="7"/>
  <c r="T133" i="7"/>
  <c r="T117" i="7"/>
  <c r="T101" i="7"/>
  <c r="T85" i="7"/>
  <c r="T69" i="7"/>
  <c r="T53" i="7"/>
  <c r="T37" i="7"/>
  <c r="T21" i="7"/>
  <c r="T43" i="7"/>
  <c r="T147" i="7"/>
  <c r="T138" i="7"/>
  <c r="T94" i="7"/>
  <c r="T46" i="7"/>
  <c r="T179" i="7"/>
  <c r="T191" i="7"/>
  <c r="T174" i="7"/>
  <c r="T157" i="7"/>
  <c r="T140" i="7"/>
  <c r="T124" i="7"/>
  <c r="T108" i="7"/>
  <c r="T92" i="7"/>
  <c r="T76" i="7"/>
  <c r="T60" i="7"/>
  <c r="T44" i="7"/>
  <c r="T28" i="7"/>
  <c r="T12" i="7"/>
  <c r="T19" i="7"/>
  <c r="T172" i="7"/>
  <c r="T130" i="7"/>
  <c r="T70" i="7"/>
  <c r="T30" i="7"/>
  <c r="T199" i="7"/>
  <c r="T182" i="7"/>
  <c r="T165" i="7"/>
  <c r="T148" i="7"/>
  <c r="T131" i="7"/>
  <c r="T115" i="7"/>
  <c r="T99" i="7"/>
  <c r="T83" i="7"/>
  <c r="T67" i="7"/>
  <c r="T47" i="7"/>
  <c r="T189" i="7"/>
  <c r="T134" i="7"/>
  <c r="T86" i="7"/>
  <c r="T38" i="7"/>
  <c r="T197" i="7"/>
  <c r="T180" i="7"/>
  <c r="T162" i="7"/>
  <c r="T145" i="7"/>
  <c r="T129" i="7"/>
  <c r="T97" i="7"/>
  <c r="T81" i="7"/>
  <c r="T65" i="7"/>
  <c r="T49" i="7"/>
  <c r="T33" i="7"/>
  <c r="T17" i="7"/>
  <c r="T35" i="7"/>
  <c r="T181" i="7"/>
  <c r="T126" i="7"/>
  <c r="T90" i="7"/>
  <c r="T34" i="7"/>
  <c r="T204" i="7"/>
  <c r="T187" i="7"/>
  <c r="T170" i="7"/>
  <c r="T153" i="7"/>
  <c r="T136" i="7"/>
  <c r="T120" i="7"/>
  <c r="T104" i="7"/>
  <c r="T88" i="7"/>
  <c r="T72" i="7"/>
  <c r="T56" i="7"/>
  <c r="T40" i="7"/>
  <c r="T24" i="7"/>
  <c r="T51" i="7"/>
  <c r="T11" i="7"/>
  <c r="T164" i="7"/>
  <c r="T114" i="7"/>
  <c r="T66" i="7"/>
  <c r="T18" i="7"/>
  <c r="T194" i="7"/>
  <c r="T177" i="7"/>
  <c r="T160" i="7"/>
  <c r="T143" i="7"/>
  <c r="T127" i="7"/>
  <c r="T111" i="7"/>
  <c r="T95" i="7"/>
  <c r="T79" i="7"/>
  <c r="T63" i="7"/>
  <c r="T31" i="7"/>
  <c r="T176" i="7"/>
  <c r="T122" i="7"/>
  <c r="T74" i="7"/>
  <c r="T26" i="7"/>
  <c r="T42" i="7"/>
  <c r="T169" i="7"/>
  <c r="T135" i="7"/>
  <c r="T103" i="7"/>
  <c r="T146" i="7"/>
  <c r="T195" i="7"/>
  <c r="T192" i="7"/>
  <c r="T175" i="7"/>
  <c r="T158" i="7"/>
  <c r="T141" i="7"/>
  <c r="T125" i="7"/>
  <c r="T109" i="7"/>
  <c r="T93" i="7"/>
  <c r="T77" i="7"/>
  <c r="T61" i="7"/>
  <c r="T45" i="7"/>
  <c r="T29" i="7"/>
  <c r="T13" i="7"/>
  <c r="T23" i="7"/>
  <c r="T168" i="7"/>
  <c r="T118" i="7"/>
  <c r="T78" i="7"/>
  <c r="T22" i="7"/>
  <c r="T200" i="7"/>
  <c r="T183" i="7"/>
  <c r="T166" i="7"/>
  <c r="T149" i="7"/>
  <c r="T132" i="7"/>
  <c r="T116" i="7"/>
  <c r="T100" i="7"/>
  <c r="T84" i="7"/>
  <c r="T68" i="7"/>
  <c r="T52" i="7"/>
  <c r="T36" i="7"/>
  <c r="T20" i="7"/>
  <c r="T39" i="7"/>
  <c r="T202" i="7"/>
  <c r="T151" i="7"/>
  <c r="T102" i="7"/>
  <c r="T54" i="7"/>
  <c r="T163" i="7"/>
  <c r="T190" i="7"/>
  <c r="T173" i="7"/>
  <c r="T156" i="7"/>
  <c r="T139" i="7"/>
  <c r="T123" i="7"/>
  <c r="T107" i="7"/>
  <c r="T91" i="7"/>
  <c r="T75" i="7"/>
  <c r="T59" i="7"/>
  <c r="T198" i="7"/>
  <c r="T159" i="7"/>
  <c r="T110" i="7"/>
  <c r="T58" i="7"/>
  <c r="G22" i="14" l="1"/>
  <c r="E22" i="14"/>
  <c r="T6" i="7"/>
  <c r="I185" i="7"/>
  <c r="I136" i="7"/>
  <c r="I41" i="7"/>
  <c r="I20" i="7" l="1"/>
  <c r="I127" i="7"/>
  <c r="I46" i="7"/>
  <c r="I147" i="7"/>
  <c r="I188" i="7"/>
  <c r="I184" i="7"/>
  <c r="I86" i="7"/>
  <c r="I157" i="7"/>
  <c r="I189" i="7"/>
  <c r="F6" i="7"/>
  <c r="I6" i="7" l="1"/>
  <c r="W5" i="7"/>
  <c r="J157" i="7" l="1"/>
  <c r="J113" i="7"/>
  <c r="J147" i="7"/>
  <c r="J188" i="7"/>
  <c r="J57" i="7"/>
  <c r="J61" i="7"/>
  <c r="J99" i="7"/>
  <c r="J163" i="7"/>
  <c r="J19" i="7"/>
  <c r="J91" i="7"/>
  <c r="J33" i="7"/>
  <c r="J143" i="7"/>
  <c r="J11" i="7"/>
  <c r="J37" i="7"/>
  <c r="J67" i="7"/>
  <c r="J135" i="7"/>
  <c r="J187" i="7"/>
  <c r="J51" i="7"/>
  <c r="J12" i="7"/>
  <c r="J88" i="7"/>
  <c r="J197" i="7"/>
  <c r="J84" i="7"/>
  <c r="J69" i="7"/>
  <c r="J164" i="7"/>
  <c r="J76" i="7"/>
  <c r="J178" i="7"/>
  <c r="J101" i="7"/>
  <c r="J85" i="7"/>
  <c r="J128" i="7"/>
  <c r="J68" i="7"/>
  <c r="J153" i="7"/>
  <c r="J168" i="7"/>
  <c r="J125" i="7"/>
  <c r="J93" i="7"/>
  <c r="J129" i="7"/>
  <c r="J56" i="7"/>
  <c r="J110" i="7"/>
  <c r="J193" i="7"/>
  <c r="J148" i="7"/>
  <c r="J108" i="7"/>
  <c r="J72" i="7"/>
  <c r="J16" i="7"/>
  <c r="J131" i="7"/>
  <c r="J21" i="7"/>
  <c r="J23" i="7"/>
  <c r="J52" i="7"/>
  <c r="J145" i="7"/>
  <c r="J201" i="7"/>
  <c r="J160" i="7"/>
  <c r="J196" i="7"/>
  <c r="J32" i="7"/>
  <c r="J141" i="7"/>
  <c r="J165" i="7"/>
  <c r="J96" i="7"/>
  <c r="J162" i="7"/>
  <c r="J124" i="7"/>
  <c r="J36" i="7"/>
  <c r="J139" i="7"/>
  <c r="J203" i="7"/>
  <c r="J119" i="7"/>
  <c r="J45" i="7"/>
  <c r="J144" i="7"/>
  <c r="J180" i="7"/>
  <c r="J126" i="7"/>
  <c r="J24" i="7"/>
  <c r="J89" i="7"/>
  <c r="J173" i="7"/>
  <c r="J104" i="7"/>
  <c r="J152" i="7"/>
  <c r="J77" i="7"/>
  <c r="J161" i="7"/>
  <c r="J80" i="7"/>
  <c r="J59" i="7"/>
  <c r="J111" i="7"/>
  <c r="J179" i="7"/>
  <c r="J27" i="7"/>
  <c r="J82" i="7"/>
  <c r="J63" i="7"/>
  <c r="J155" i="7"/>
  <c r="J39" i="7"/>
  <c r="J107" i="7"/>
  <c r="J87" i="7"/>
  <c r="J151" i="7"/>
  <c r="J195" i="7"/>
  <c r="J171" i="7"/>
  <c r="J28" i="7"/>
  <c r="J31" i="7"/>
  <c r="J176" i="7"/>
  <c r="J64" i="7"/>
  <c r="J149" i="7"/>
  <c r="J137" i="7"/>
  <c r="J40" i="7"/>
  <c r="J181" i="7"/>
  <c r="J71" i="7"/>
  <c r="J198" i="7"/>
  <c r="J116" i="7"/>
  <c r="J48" i="7"/>
  <c r="J205" i="7"/>
  <c r="J156" i="7"/>
  <c r="J120" i="7"/>
  <c r="J192" i="7"/>
  <c r="J112" i="7"/>
  <c r="J15" i="7"/>
  <c r="J140" i="7"/>
  <c r="J177" i="7"/>
  <c r="J132" i="7"/>
  <c r="J97" i="7"/>
  <c r="J66" i="7"/>
  <c r="J75" i="7"/>
  <c r="J183" i="7"/>
  <c r="J47" i="7"/>
  <c r="J94" i="7"/>
  <c r="J95" i="7"/>
  <c r="J167" i="7"/>
  <c r="J53" i="7"/>
  <c r="J103" i="7"/>
  <c r="J159" i="7"/>
  <c r="J123" i="7"/>
  <c r="J81" i="7"/>
  <c r="J43" i="7"/>
  <c r="J121" i="7"/>
  <c r="J65" i="7"/>
  <c r="J50" i="7"/>
  <c r="J105" i="7"/>
  <c r="J200" i="7"/>
  <c r="J109" i="7"/>
  <c r="J44" i="7"/>
  <c r="J172" i="7"/>
  <c r="J92" i="7"/>
  <c r="J83" i="7"/>
  <c r="J199" i="7"/>
  <c r="J49" i="7"/>
  <c r="J150" i="7"/>
  <c r="J115" i="7"/>
  <c r="J191" i="7"/>
  <c r="J55" i="7"/>
  <c r="J175" i="7"/>
  <c r="J35" i="7"/>
  <c r="J60" i="7"/>
  <c r="J117" i="7"/>
  <c r="J10" i="7"/>
  <c r="J100" i="7"/>
  <c r="J138" i="7"/>
  <c r="J169" i="7"/>
  <c r="J73" i="7"/>
  <c r="J133" i="7"/>
  <c r="J79" i="7"/>
  <c r="J204" i="7"/>
  <c r="J26" i="7"/>
  <c r="J9" i="7"/>
  <c r="J42" i="7"/>
  <c r="J114" i="7"/>
  <c r="J194" i="7"/>
  <c r="J106" i="7"/>
  <c r="J14" i="7"/>
  <c r="J70" i="7"/>
  <c r="J90" i="7"/>
  <c r="J146" i="7"/>
  <c r="J54" i="7"/>
  <c r="J202" i="7"/>
  <c r="J58" i="7"/>
  <c r="J182" i="7"/>
  <c r="J102" i="7"/>
  <c r="J98" i="7"/>
  <c r="J17" i="7"/>
  <c r="J34" i="7"/>
  <c r="J134" i="7"/>
  <c r="J74" i="7"/>
  <c r="J186" i="7"/>
  <c r="J25" i="7"/>
  <c r="J62" i="7"/>
  <c r="J174" i="7"/>
  <c r="J78" i="7"/>
  <c r="J13" i="7"/>
  <c r="J22" i="7"/>
  <c r="J38" i="7"/>
  <c r="J122" i="7"/>
  <c r="J30" i="7"/>
  <c r="J142" i="7"/>
  <c r="J18" i="7"/>
  <c r="J154" i="7"/>
  <c r="J166" i="7"/>
  <c r="J190" i="7"/>
  <c r="J29" i="7"/>
  <c r="J158" i="7"/>
  <c r="J130" i="7"/>
  <c r="J118" i="7"/>
  <c r="J170" i="7"/>
  <c r="J136" i="7"/>
  <c r="J41" i="7"/>
  <c r="J185" i="7"/>
  <c r="J46" i="7"/>
  <c r="J20" i="7"/>
  <c r="J184" i="7"/>
  <c r="J127" i="7"/>
  <c r="J86" i="7"/>
  <c r="J189" i="7"/>
  <c r="I23" i="14" l="1"/>
  <c r="D10" i="14"/>
  <c r="W6" i="7" l="1"/>
  <c r="Q202" i="7" l="1"/>
  <c r="M6" i="7"/>
  <c r="N202" i="7" s="1"/>
  <c r="Y190" i="7"/>
  <c r="Y181" i="7"/>
  <c r="Y174" i="7"/>
  <c r="Y170" i="7"/>
  <c r="Y158" i="7"/>
  <c r="Y145" i="7"/>
  <c r="Y134" i="7"/>
  <c r="Y131" i="7"/>
  <c r="Y124" i="7"/>
  <c r="Y65" i="7"/>
  <c r="Y38" i="7"/>
  <c r="Y205" i="7"/>
  <c r="Y204" i="7"/>
  <c r="Y193" i="7"/>
  <c r="Y191" i="7"/>
  <c r="Y184" i="7"/>
  <c r="Y157" i="7"/>
  <c r="Y152" i="7"/>
  <c r="Y150" i="7"/>
  <c r="Y146" i="7"/>
  <c r="Y132" i="7"/>
  <c r="Y127" i="7"/>
  <c r="Y121" i="7"/>
  <c r="Y109" i="7"/>
  <c r="Y80" i="7"/>
  <c r="Y78" i="7"/>
  <c r="Y73" i="7"/>
  <c r="Y66" i="7"/>
  <c r="Y47" i="7"/>
  <c r="Y44" i="7"/>
  <c r="Y43" i="7"/>
  <c r="Y27" i="7"/>
  <c r="Y21" i="7"/>
  <c r="Y14" i="7"/>
  <c r="Y9" i="7"/>
  <c r="Y91" i="7"/>
  <c r="Y202" i="7"/>
  <c r="Y179" i="7"/>
  <c r="Y163" i="7"/>
  <c r="Y153" i="7"/>
  <c r="Y147" i="7"/>
  <c r="Y141" i="7"/>
  <c r="Y136" i="7"/>
  <c r="Y135" i="7"/>
  <c r="Y129" i="7"/>
  <c r="Y126" i="7"/>
  <c r="Y125" i="7"/>
  <c r="Y118" i="7"/>
  <c r="Y98" i="7"/>
  <c r="Y104" i="7"/>
  <c r="Y86" i="7"/>
  <c r="Y85" i="7"/>
  <c r="Y76" i="7"/>
  <c r="Y61" i="7"/>
  <c r="Y57" i="7"/>
  <c r="Y50" i="7"/>
  <c r="Y46" i="7"/>
  <c r="Y41" i="7"/>
  <c r="Y39" i="7"/>
  <c r="Y36" i="7"/>
  <c r="Y28" i="7"/>
  <c r="Y22" i="7"/>
  <c r="Y20" i="7"/>
  <c r="Y187" i="7"/>
  <c r="Y203" i="7"/>
  <c r="Y199" i="7"/>
  <c r="Y194" i="7"/>
  <c r="Y183" i="7"/>
  <c r="Y178" i="7"/>
  <c r="Y171" i="7"/>
  <c r="Y166" i="7"/>
  <c r="Y164" i="7"/>
  <c r="Y159" i="7"/>
  <c r="Y149" i="7"/>
  <c r="Y143" i="7"/>
  <c r="Y133" i="7"/>
  <c r="Y128" i="7"/>
  <c r="Y119" i="7"/>
  <c r="Y112" i="7"/>
  <c r="Y96" i="7"/>
  <c r="Y105" i="7"/>
  <c r="Y93" i="7"/>
  <c r="Y103" i="7"/>
  <c r="Y102" i="7"/>
  <c r="Y101" i="7"/>
  <c r="Y100" i="7"/>
  <c r="Y89" i="7"/>
  <c r="Y82" i="7"/>
  <c r="Y69" i="7"/>
  <c r="Y68" i="7"/>
  <c r="Y67" i="7"/>
  <c r="Y56" i="7"/>
  <c r="Y55" i="7"/>
  <c r="Y51" i="7"/>
  <c r="Y32" i="7"/>
  <c r="Y31" i="7"/>
  <c r="Y13" i="7"/>
  <c r="Y12" i="7"/>
  <c r="Y186" i="7"/>
  <c r="Y201" i="7"/>
  <c r="Y198" i="7"/>
  <c r="Y197" i="7"/>
  <c r="Y196" i="7"/>
  <c r="Y195" i="7"/>
  <c r="Y192" i="7"/>
  <c r="Y182" i="7"/>
  <c r="Y180" i="7"/>
  <c r="Y177" i="7"/>
  <c r="Y176" i="7"/>
  <c r="Y175" i="7"/>
  <c r="Y173" i="7"/>
  <c r="Y172" i="7"/>
  <c r="Y169" i="7"/>
  <c r="Y168" i="7"/>
  <c r="Y167" i="7"/>
  <c r="Y165" i="7"/>
  <c r="Y162" i="7"/>
  <c r="Y161" i="7"/>
  <c r="Y160" i="7"/>
  <c r="Y156" i="7"/>
  <c r="Y155" i="7"/>
  <c r="Y154" i="7"/>
  <c r="Y151" i="7"/>
  <c r="Y148" i="7"/>
  <c r="Y144" i="7"/>
  <c r="Y142" i="7"/>
  <c r="Y140" i="7"/>
  <c r="Y139" i="7"/>
  <c r="Y138" i="7"/>
  <c r="Y137" i="7"/>
  <c r="Y130" i="7"/>
  <c r="Y123" i="7"/>
  <c r="Y122" i="7"/>
  <c r="Y120" i="7"/>
  <c r="Y117" i="7"/>
  <c r="Y116" i="7"/>
  <c r="Y115" i="7"/>
  <c r="Y114" i="7"/>
  <c r="Y113" i="7"/>
  <c r="Y111" i="7"/>
  <c r="Y110" i="7"/>
  <c r="Y108" i="7"/>
  <c r="Y99" i="7"/>
  <c r="Y97" i="7"/>
  <c r="Y107" i="7"/>
  <c r="Y95" i="7"/>
  <c r="Y106" i="7"/>
  <c r="Y94" i="7"/>
  <c r="Y92" i="7"/>
  <c r="Y90" i="7"/>
  <c r="Y88" i="7"/>
  <c r="Y87" i="7"/>
  <c r="Y83" i="7"/>
  <c r="Y79" i="7"/>
  <c r="Y77" i="7"/>
  <c r="Y75" i="7"/>
  <c r="Y74" i="7"/>
  <c r="Y72" i="7"/>
  <c r="Y71" i="7"/>
  <c r="Y70" i="7"/>
  <c r="Y64" i="7"/>
  <c r="Y63" i="7"/>
  <c r="Y60" i="7"/>
  <c r="Y59" i="7"/>
  <c r="Y58" i="7"/>
  <c r="Y54" i="7"/>
  <c r="Y53" i="7"/>
  <c r="Y52" i="7"/>
  <c r="Y49" i="7"/>
  <c r="Y48" i="7"/>
  <c r="Y45" i="7"/>
  <c r="Y42" i="7"/>
  <c r="Y40" i="7"/>
  <c r="Y34" i="7"/>
  <c r="Y33" i="7"/>
  <c r="Y29" i="7"/>
  <c r="Y26" i="7"/>
  <c r="Y24" i="7"/>
  <c r="Y25" i="7"/>
  <c r="Y23" i="7"/>
  <c r="Y19" i="7"/>
  <c r="Y18" i="7"/>
  <c r="Y17" i="7"/>
  <c r="Y16" i="7"/>
  <c r="Y15" i="7"/>
  <c r="Y11" i="7"/>
  <c r="Y10" i="7"/>
  <c r="Y200" i="7"/>
  <c r="Y84" i="7"/>
  <c r="Y81" i="7"/>
  <c r="Y62" i="7"/>
  <c r="Y37" i="7"/>
  <c r="Y35" i="7"/>
  <c r="Y30" i="7"/>
  <c r="G6" i="7"/>
  <c r="J5" i="14" l="1"/>
  <c r="E12" i="14"/>
  <c r="Z22" i="7"/>
  <c r="AA22" i="7" s="1"/>
  <c r="Z74" i="7"/>
  <c r="AA74" i="7" s="1"/>
  <c r="Z202" i="7"/>
  <c r="AA202" i="7" s="1"/>
  <c r="Z9" i="7"/>
  <c r="AA9" i="7" s="1"/>
  <c r="Z30" i="7"/>
  <c r="AA30" i="7" s="1"/>
  <c r="Z11" i="7"/>
  <c r="AA11" i="7" s="1"/>
  <c r="Z18" i="7"/>
  <c r="AA18" i="7" s="1"/>
  <c r="Z34" i="7"/>
  <c r="AA34" i="7" s="1"/>
  <c r="Z63" i="7"/>
  <c r="AA63" i="7" s="1"/>
  <c r="Z79" i="7"/>
  <c r="AA79" i="7" s="1"/>
  <c r="Z95" i="7"/>
  <c r="AA95" i="7" s="1"/>
  <c r="Z120" i="7"/>
  <c r="AA120" i="7" s="1"/>
  <c r="Z142" i="7"/>
  <c r="AA142" i="7" s="1"/>
  <c r="Z161" i="7"/>
  <c r="AA161" i="7" s="1"/>
  <c r="Z182" i="7"/>
  <c r="AA182" i="7" s="1"/>
  <c r="Z12" i="7"/>
  <c r="AA12" i="7" s="1"/>
  <c r="Z68" i="7"/>
  <c r="AA68" i="7" s="1"/>
  <c r="Z100" i="7"/>
  <c r="AA100" i="7" s="1"/>
  <c r="Z119" i="7"/>
  <c r="AA119" i="7" s="1"/>
  <c r="Z61" i="7"/>
  <c r="AA61" i="7" s="1"/>
  <c r="Z126" i="7"/>
  <c r="AA126" i="7" s="1"/>
  <c r="Z179" i="7"/>
  <c r="AA179" i="7" s="1"/>
  <c r="Z44" i="7"/>
  <c r="AA44" i="7" s="1"/>
  <c r="Z78" i="7"/>
  <c r="AA78" i="7" s="1"/>
  <c r="Z152" i="7"/>
  <c r="AA152" i="7" s="1"/>
  <c r="Z65" i="7"/>
  <c r="AA65" i="7" s="1"/>
  <c r="Z181" i="7"/>
  <c r="AA181" i="7" s="1"/>
  <c r="Z35" i="7"/>
  <c r="AA35" i="7" s="1"/>
  <c r="Z84" i="7"/>
  <c r="AA84" i="7" s="1"/>
  <c r="Z15" i="7"/>
  <c r="AA15" i="7" s="1"/>
  <c r="Z19" i="7"/>
  <c r="AA19" i="7" s="1"/>
  <c r="Z26" i="7"/>
  <c r="AA26" i="7" s="1"/>
  <c r="Z40" i="7"/>
  <c r="AA40" i="7" s="1"/>
  <c r="Z49" i="7"/>
  <c r="AA49" i="7" s="1"/>
  <c r="Z58" i="7"/>
  <c r="AA58" i="7" s="1"/>
  <c r="Z64" i="7"/>
  <c r="AA64" i="7" s="1"/>
  <c r="Z83" i="7"/>
  <c r="AA83" i="7" s="1"/>
  <c r="Z92" i="7"/>
  <c r="AA92" i="7" s="1"/>
  <c r="Z107" i="7"/>
  <c r="AA107" i="7" s="1"/>
  <c r="Z110" i="7"/>
  <c r="AA110" i="7" s="1"/>
  <c r="Z115" i="7"/>
  <c r="AA115" i="7" s="1"/>
  <c r="Z122" i="7"/>
  <c r="AA122" i="7" s="1"/>
  <c r="Z138" i="7"/>
  <c r="AA138" i="7" s="1"/>
  <c r="Z144" i="7"/>
  <c r="AA144" i="7" s="1"/>
  <c r="Z155" i="7"/>
  <c r="AA155" i="7" s="1"/>
  <c r="Z162" i="7"/>
  <c r="AA162" i="7" s="1"/>
  <c r="Z169" i="7"/>
  <c r="AA169" i="7" s="1"/>
  <c r="Z176" i="7"/>
  <c r="AA176" i="7" s="1"/>
  <c r="Z192" i="7"/>
  <c r="AA192" i="7" s="1"/>
  <c r="Z198" i="7"/>
  <c r="AA198" i="7" s="1"/>
  <c r="Z13" i="7"/>
  <c r="AA13" i="7" s="1"/>
  <c r="Z55" i="7"/>
  <c r="AA55" i="7" s="1"/>
  <c r="Z69" i="7"/>
  <c r="AA69" i="7" s="1"/>
  <c r="Z101" i="7"/>
  <c r="AA101" i="7" s="1"/>
  <c r="Z105" i="7"/>
  <c r="AA105" i="7" s="1"/>
  <c r="Z128" i="7"/>
  <c r="AA128" i="7" s="1"/>
  <c r="Z159" i="7"/>
  <c r="AA159" i="7" s="1"/>
  <c r="Z178" i="7"/>
  <c r="AA178" i="7" s="1"/>
  <c r="Z203" i="7"/>
  <c r="AA203" i="7" s="1"/>
  <c r="Z28" i="7"/>
  <c r="AA28" i="7" s="1"/>
  <c r="Z46" i="7"/>
  <c r="AA46" i="7" s="1"/>
  <c r="Z76" i="7"/>
  <c r="AA76" i="7" s="1"/>
  <c r="Z98" i="7"/>
  <c r="AA98" i="7" s="1"/>
  <c r="Z129" i="7"/>
  <c r="AA129" i="7" s="1"/>
  <c r="Z147" i="7"/>
  <c r="AA147" i="7" s="1"/>
  <c r="Z21" i="7"/>
  <c r="AA21" i="7" s="1"/>
  <c r="Z47" i="7"/>
  <c r="AA47" i="7" s="1"/>
  <c r="Z80" i="7"/>
  <c r="AA80" i="7" s="1"/>
  <c r="Z132" i="7"/>
  <c r="AA132" i="7" s="1"/>
  <c r="Z157" i="7"/>
  <c r="AA157" i="7" s="1"/>
  <c r="Z204" i="7"/>
  <c r="AA204" i="7" s="1"/>
  <c r="Z124" i="7"/>
  <c r="AA124" i="7" s="1"/>
  <c r="Z158" i="7"/>
  <c r="AA158" i="7" s="1"/>
  <c r="Z190" i="7"/>
  <c r="AA190" i="7" s="1"/>
  <c r="Z183" i="7"/>
  <c r="AA183" i="7" s="1"/>
  <c r="Z187" i="7"/>
  <c r="AA187" i="7" s="1"/>
  <c r="Z36" i="7"/>
  <c r="AA36" i="7" s="1"/>
  <c r="Z50" i="7"/>
  <c r="AA50" i="7" s="1"/>
  <c r="Z85" i="7"/>
  <c r="AA85" i="7" s="1"/>
  <c r="Z118" i="7"/>
  <c r="AA118" i="7" s="1"/>
  <c r="Z135" i="7"/>
  <c r="AA135" i="7" s="1"/>
  <c r="Z153" i="7"/>
  <c r="AA153" i="7" s="1"/>
  <c r="Z91" i="7"/>
  <c r="AA91" i="7" s="1"/>
  <c r="Z27" i="7"/>
  <c r="AA27" i="7" s="1"/>
  <c r="Z66" i="7"/>
  <c r="AA66" i="7" s="1"/>
  <c r="Z109" i="7"/>
  <c r="AA109" i="7" s="1"/>
  <c r="Z146" i="7"/>
  <c r="AA146" i="7" s="1"/>
  <c r="Z184" i="7"/>
  <c r="AA184" i="7" s="1"/>
  <c r="Z205" i="7"/>
  <c r="AA205" i="7" s="1"/>
  <c r="Z131" i="7"/>
  <c r="AA131" i="7" s="1"/>
  <c r="Z170" i="7"/>
  <c r="AA170" i="7" s="1"/>
  <c r="Z81" i="7"/>
  <c r="AA81" i="7" s="1"/>
  <c r="Z24" i="7"/>
  <c r="AA24" i="7" s="1"/>
  <c r="Z48" i="7"/>
  <c r="AA48" i="7" s="1"/>
  <c r="Z54" i="7"/>
  <c r="AA54" i="7" s="1"/>
  <c r="Z72" i="7"/>
  <c r="AA72" i="7" s="1"/>
  <c r="Z90" i="7"/>
  <c r="AA90" i="7" s="1"/>
  <c r="Z108" i="7"/>
  <c r="AA108" i="7" s="1"/>
  <c r="Z114" i="7"/>
  <c r="AA114" i="7" s="1"/>
  <c r="Z137" i="7"/>
  <c r="AA137" i="7" s="1"/>
  <c r="Z154" i="7"/>
  <c r="AA154" i="7" s="1"/>
  <c r="Z168" i="7"/>
  <c r="AA168" i="7" s="1"/>
  <c r="Z175" i="7"/>
  <c r="AA175" i="7" s="1"/>
  <c r="Z197" i="7"/>
  <c r="AA197" i="7" s="1"/>
  <c r="Z51" i="7"/>
  <c r="AA51" i="7" s="1"/>
  <c r="Z93" i="7"/>
  <c r="AA93" i="7" s="1"/>
  <c r="Z149" i="7"/>
  <c r="AA149" i="7" s="1"/>
  <c r="Z171" i="7"/>
  <c r="AA171" i="7" s="1"/>
  <c r="Z199" i="7"/>
  <c r="AA199" i="7" s="1"/>
  <c r="Z41" i="7"/>
  <c r="AA41" i="7" s="1"/>
  <c r="Z104" i="7"/>
  <c r="AA104" i="7" s="1"/>
  <c r="Z141" i="7"/>
  <c r="AA141" i="7" s="1"/>
  <c r="Z14" i="7"/>
  <c r="AA14" i="7" s="1"/>
  <c r="Z127" i="7"/>
  <c r="AA127" i="7" s="1"/>
  <c r="Z193" i="7"/>
  <c r="AA193" i="7" s="1"/>
  <c r="Z145" i="7"/>
  <c r="AA145" i="7" s="1"/>
  <c r="Z37" i="7"/>
  <c r="AA37" i="7" s="1"/>
  <c r="Z200" i="7"/>
  <c r="AA200" i="7" s="1"/>
  <c r="Z16" i="7"/>
  <c r="AA16" i="7" s="1"/>
  <c r="Z23" i="7"/>
  <c r="AA23" i="7" s="1"/>
  <c r="Z29" i="7"/>
  <c r="AA29" i="7" s="1"/>
  <c r="Z42" i="7"/>
  <c r="AA42" i="7" s="1"/>
  <c r="Z52" i="7"/>
  <c r="AA52" i="7" s="1"/>
  <c r="Z59" i="7"/>
  <c r="AA59" i="7" s="1"/>
  <c r="Z70" i="7"/>
  <c r="AA70" i="7" s="1"/>
  <c r="Z75" i="7"/>
  <c r="AA75" i="7" s="1"/>
  <c r="Z87" i="7"/>
  <c r="AA87" i="7" s="1"/>
  <c r="Z94" i="7"/>
  <c r="AA94" i="7" s="1"/>
  <c r="Z97" i="7"/>
  <c r="AA97" i="7" s="1"/>
  <c r="Z111" i="7"/>
  <c r="AA111" i="7" s="1"/>
  <c r="Z116" i="7"/>
  <c r="AA116" i="7" s="1"/>
  <c r="Z123" i="7"/>
  <c r="AA123" i="7" s="1"/>
  <c r="Z139" i="7"/>
  <c r="AA139" i="7" s="1"/>
  <c r="Z148" i="7"/>
  <c r="AA148" i="7" s="1"/>
  <c r="Z156" i="7"/>
  <c r="AA156" i="7" s="1"/>
  <c r="Z165" i="7"/>
  <c r="AA165" i="7" s="1"/>
  <c r="Z172" i="7"/>
  <c r="AA172" i="7" s="1"/>
  <c r="Z177" i="7"/>
  <c r="AA177" i="7" s="1"/>
  <c r="Z195" i="7"/>
  <c r="AA195" i="7" s="1"/>
  <c r="Z201" i="7"/>
  <c r="AA201" i="7" s="1"/>
  <c r="Z31" i="7"/>
  <c r="AA31" i="7" s="1"/>
  <c r="Z56" i="7"/>
  <c r="AA56" i="7" s="1"/>
  <c r="Z82" i="7"/>
  <c r="AA82" i="7" s="1"/>
  <c r="Z102" i="7"/>
  <c r="AA102" i="7" s="1"/>
  <c r="Z96" i="7"/>
  <c r="AA96" i="7" s="1"/>
  <c r="Z133" i="7"/>
  <c r="AA133" i="7" s="1"/>
  <c r="Z164" i="7"/>
  <c r="AA164" i="7" s="1"/>
  <c r="Z62" i="7"/>
  <c r="AA62" i="7" s="1"/>
  <c r="Z10" i="7"/>
  <c r="AA10" i="7" s="1"/>
  <c r="Z17" i="7"/>
  <c r="AA17" i="7" s="1"/>
  <c r="Z25" i="7"/>
  <c r="AA25" i="7" s="1"/>
  <c r="Z33" i="7"/>
  <c r="AA33" i="7" s="1"/>
  <c r="Z45" i="7"/>
  <c r="AA45" i="7" s="1"/>
  <c r="Z53" i="7"/>
  <c r="AA53" i="7" s="1"/>
  <c r="Z60" i="7"/>
  <c r="AA60" i="7" s="1"/>
  <c r="Z71" i="7"/>
  <c r="AA71" i="7" s="1"/>
  <c r="Z77" i="7"/>
  <c r="AA77" i="7" s="1"/>
  <c r="Z88" i="7"/>
  <c r="AA88" i="7" s="1"/>
  <c r="Z106" i="7"/>
  <c r="AA106" i="7" s="1"/>
  <c r="Z99" i="7"/>
  <c r="AA99" i="7" s="1"/>
  <c r="Z113" i="7"/>
  <c r="Z117" i="7"/>
  <c r="AA117" i="7" s="1"/>
  <c r="Z130" i="7"/>
  <c r="AA130" i="7" s="1"/>
  <c r="Z140" i="7"/>
  <c r="AA140" i="7" s="1"/>
  <c r="Z151" i="7"/>
  <c r="AA151" i="7" s="1"/>
  <c r="Z160" i="7"/>
  <c r="AA160" i="7" s="1"/>
  <c r="Z167" i="7"/>
  <c r="AA167" i="7" s="1"/>
  <c r="Z173" i="7"/>
  <c r="AA173" i="7" s="1"/>
  <c r="Z180" i="7"/>
  <c r="AA180" i="7" s="1"/>
  <c r="Z196" i="7"/>
  <c r="AA196" i="7" s="1"/>
  <c r="Z186" i="7"/>
  <c r="AA186" i="7" s="1"/>
  <c r="Z32" i="7"/>
  <c r="AA32" i="7" s="1"/>
  <c r="Z67" i="7"/>
  <c r="AA67" i="7" s="1"/>
  <c r="Z89" i="7"/>
  <c r="AA89" i="7" s="1"/>
  <c r="Z103" i="7"/>
  <c r="AA103" i="7" s="1"/>
  <c r="Z112" i="7"/>
  <c r="AA112" i="7" s="1"/>
  <c r="Z143" i="7"/>
  <c r="AA143" i="7" s="1"/>
  <c r="Z166" i="7"/>
  <c r="AA166" i="7" s="1"/>
  <c r="Z194" i="7"/>
  <c r="AA194" i="7" s="1"/>
  <c r="Z20" i="7"/>
  <c r="AA20" i="7" s="1"/>
  <c r="Z39" i="7"/>
  <c r="AA39" i="7" s="1"/>
  <c r="Z57" i="7"/>
  <c r="AA57" i="7" s="1"/>
  <c r="Z86" i="7"/>
  <c r="AA86" i="7" s="1"/>
  <c r="Z125" i="7"/>
  <c r="AA125" i="7" s="1"/>
  <c r="Z136" i="7"/>
  <c r="AA136" i="7" s="1"/>
  <c r="Z163" i="7"/>
  <c r="AA163" i="7" s="1"/>
  <c r="Z43" i="7"/>
  <c r="AA43" i="7" s="1"/>
  <c r="Z73" i="7"/>
  <c r="AA73" i="7" s="1"/>
  <c r="Z121" i="7"/>
  <c r="AA121" i="7" s="1"/>
  <c r="Z150" i="7"/>
  <c r="AA150" i="7" s="1"/>
  <c r="Z191" i="7"/>
  <c r="AA191" i="7" s="1"/>
  <c r="Z38" i="7"/>
  <c r="AA38" i="7" s="1"/>
  <c r="Z134" i="7"/>
  <c r="AA134" i="7" s="1"/>
  <c r="Z174" i="7"/>
  <c r="AA174" i="7" s="1"/>
  <c r="N127" i="7"/>
  <c r="N134" i="7"/>
  <c r="Q80" i="7"/>
  <c r="N14" i="7"/>
  <c r="N152" i="7"/>
  <c r="N174" i="7"/>
  <c r="N44" i="7"/>
  <c r="N193" i="7"/>
  <c r="N78" i="7"/>
  <c r="N38" i="7"/>
  <c r="Q21" i="7"/>
  <c r="Q181" i="7"/>
  <c r="N9" i="7"/>
  <c r="N43" i="7"/>
  <c r="N73" i="7"/>
  <c r="N121" i="7"/>
  <c r="N150" i="7"/>
  <c r="N191" i="7"/>
  <c r="N189" i="7"/>
  <c r="N131" i="7"/>
  <c r="N170" i="7"/>
  <c r="N113" i="7"/>
  <c r="Q157" i="7"/>
  <c r="N21" i="7"/>
  <c r="N47" i="7"/>
  <c r="N80" i="7"/>
  <c r="N132" i="7"/>
  <c r="N157" i="7"/>
  <c r="N204" i="7"/>
  <c r="N65" i="7"/>
  <c r="N145" i="7"/>
  <c r="N181" i="7"/>
  <c r="N143" i="7"/>
  <c r="Q65" i="7"/>
  <c r="N188" i="7"/>
  <c r="N27" i="7"/>
  <c r="N66" i="7"/>
  <c r="N109" i="7"/>
  <c r="N146" i="7"/>
  <c r="N184" i="7"/>
  <c r="N205" i="7"/>
  <c r="N124" i="7"/>
  <c r="N158" i="7"/>
  <c r="N190" i="7"/>
  <c r="N30" i="7"/>
  <c r="N130" i="7"/>
  <c r="N194" i="7"/>
  <c r="Q27" i="7"/>
  <c r="Q109" i="7"/>
  <c r="Q184" i="7"/>
  <c r="Q124" i="7"/>
  <c r="Q190" i="7"/>
  <c r="N45" i="7"/>
  <c r="N180" i="7"/>
  <c r="N136" i="7"/>
  <c r="Q47" i="7"/>
  <c r="Q132" i="7"/>
  <c r="Q204" i="7"/>
  <c r="Q145" i="7"/>
  <c r="N60" i="7"/>
  <c r="N186" i="7"/>
  <c r="Q188" i="7"/>
  <c r="Q66" i="7"/>
  <c r="Q146" i="7"/>
  <c r="Q205" i="7"/>
  <c r="Q158" i="7"/>
  <c r="N10" i="7"/>
  <c r="N77" i="7"/>
  <c r="N151" i="7"/>
  <c r="N67" i="7"/>
  <c r="N39" i="7"/>
  <c r="Q9" i="7"/>
  <c r="Q43" i="7"/>
  <c r="Q73" i="7"/>
  <c r="Q121" i="7"/>
  <c r="Q150" i="7"/>
  <c r="Q191" i="7"/>
  <c r="Q189" i="7"/>
  <c r="Q131" i="7"/>
  <c r="Q170" i="7"/>
  <c r="N25" i="7"/>
  <c r="N106" i="7"/>
  <c r="N167" i="7"/>
  <c r="N103" i="7"/>
  <c r="N86" i="7"/>
  <c r="Q14" i="7"/>
  <c r="Q44" i="7"/>
  <c r="Q78" i="7"/>
  <c r="Q127" i="7"/>
  <c r="Q152" i="7"/>
  <c r="Q193" i="7"/>
  <c r="Q38" i="7"/>
  <c r="Q134" i="7"/>
  <c r="Q174" i="7"/>
  <c r="N62" i="7"/>
  <c r="N16" i="7"/>
  <c r="N29" i="7"/>
  <c r="N52" i="7"/>
  <c r="N70" i="7"/>
  <c r="N87" i="7"/>
  <c r="N97" i="7"/>
  <c r="N116" i="7"/>
  <c r="N139" i="7"/>
  <c r="N156" i="7"/>
  <c r="N172" i="7"/>
  <c r="N195" i="7"/>
  <c r="N31" i="7"/>
  <c r="N82" i="7"/>
  <c r="N96" i="7"/>
  <c r="N164" i="7"/>
  <c r="N187" i="7"/>
  <c r="N50" i="7"/>
  <c r="N118" i="7"/>
  <c r="N153" i="7"/>
  <c r="N81" i="7"/>
  <c r="N17" i="7"/>
  <c r="N33" i="7"/>
  <c r="N53" i="7"/>
  <c r="N71" i="7"/>
  <c r="N88" i="7"/>
  <c r="N99" i="7"/>
  <c r="N117" i="7"/>
  <c r="N140" i="7"/>
  <c r="N160" i="7"/>
  <c r="N173" i="7"/>
  <c r="N196" i="7"/>
  <c r="N32" i="7"/>
  <c r="N89" i="7"/>
  <c r="N112" i="7"/>
  <c r="N166" i="7"/>
  <c r="N20" i="7"/>
  <c r="N57" i="7"/>
  <c r="N125" i="7"/>
  <c r="N163" i="7"/>
  <c r="N185" i="7"/>
  <c r="N23" i="7"/>
  <c r="N42" i="7"/>
  <c r="N59" i="7"/>
  <c r="N75" i="7"/>
  <c r="N94" i="7"/>
  <c r="N111" i="7"/>
  <c r="N123" i="7"/>
  <c r="N148" i="7"/>
  <c r="N165" i="7"/>
  <c r="N177" i="7"/>
  <c r="N201" i="7"/>
  <c r="N56" i="7"/>
  <c r="N102" i="7"/>
  <c r="N133" i="7"/>
  <c r="N183" i="7"/>
  <c r="N36" i="7"/>
  <c r="N85" i="7"/>
  <c r="N135" i="7"/>
  <c r="N91" i="7"/>
  <c r="Q31" i="7"/>
  <c r="Q49" i="7"/>
  <c r="Q115" i="7"/>
  <c r="Q96" i="7"/>
  <c r="Q26" i="7"/>
  <c r="Q37" i="7"/>
  <c r="Q64" i="7"/>
  <c r="Q139" i="7"/>
  <c r="Q187" i="7"/>
  <c r="Q107" i="7"/>
  <c r="Q15" i="7"/>
  <c r="Q83" i="7"/>
  <c r="Q172" i="7"/>
  <c r="Q118" i="7"/>
  <c r="Q62" i="7"/>
  <c r="Q16" i="7"/>
  <c r="Q29" i="7"/>
  <c r="Q52" i="7"/>
  <c r="Q70" i="7"/>
  <c r="Q87" i="7"/>
  <c r="Q97" i="7"/>
  <c r="Q116" i="7"/>
  <c r="Q148" i="7"/>
  <c r="Q177" i="7"/>
  <c r="Q56" i="7"/>
  <c r="Q133" i="7"/>
  <c r="Q36" i="7"/>
  <c r="Q135" i="7"/>
  <c r="Q200" i="7"/>
  <c r="Q19" i="7"/>
  <c r="Q40" i="7"/>
  <c r="Q58" i="7"/>
  <c r="Q74" i="7"/>
  <c r="Q92" i="7"/>
  <c r="Q110" i="7"/>
  <c r="Q122" i="7"/>
  <c r="Q156" i="7"/>
  <c r="Q195" i="7"/>
  <c r="Q82" i="7"/>
  <c r="Q164" i="7"/>
  <c r="Q50" i="7"/>
  <c r="Q153" i="7"/>
  <c r="Q185" i="7"/>
  <c r="Q23" i="7"/>
  <c r="Q42" i="7"/>
  <c r="Q59" i="7"/>
  <c r="Q75" i="7"/>
  <c r="Q94" i="7"/>
  <c r="Q111" i="7"/>
  <c r="Q123" i="7"/>
  <c r="Q165" i="7"/>
  <c r="Q201" i="7"/>
  <c r="Q102" i="7"/>
  <c r="Q183" i="7"/>
  <c r="Q85" i="7"/>
  <c r="Q91" i="7"/>
  <c r="N35" i="7"/>
  <c r="N84" i="7"/>
  <c r="N11" i="7"/>
  <c r="N18" i="7"/>
  <c r="N24" i="7"/>
  <c r="N34" i="7"/>
  <c r="N48" i="7"/>
  <c r="N54" i="7"/>
  <c r="N63" i="7"/>
  <c r="N72" i="7"/>
  <c r="N79" i="7"/>
  <c r="N90" i="7"/>
  <c r="N95" i="7"/>
  <c r="N108" i="7"/>
  <c r="N114" i="7"/>
  <c r="N120" i="7"/>
  <c r="N137" i="7"/>
  <c r="N142" i="7"/>
  <c r="N154" i="7"/>
  <c r="N161" i="7"/>
  <c r="N168" i="7"/>
  <c r="N175" i="7"/>
  <c r="N182" i="7"/>
  <c r="N197" i="7"/>
  <c r="N12" i="7"/>
  <c r="N51" i="7"/>
  <c r="N68" i="7"/>
  <c r="N100" i="7"/>
  <c r="N93" i="7"/>
  <c r="N119" i="7"/>
  <c r="N149" i="7"/>
  <c r="N171" i="7"/>
  <c r="N199" i="7"/>
  <c r="N22" i="7"/>
  <c r="N41" i="7"/>
  <c r="N61" i="7"/>
  <c r="N104" i="7"/>
  <c r="N126" i="7"/>
  <c r="N141" i="7"/>
  <c r="N179" i="7"/>
  <c r="Q30" i="7"/>
  <c r="Q81" i="7"/>
  <c r="Q10" i="7"/>
  <c r="Q17" i="7"/>
  <c r="Q25" i="7"/>
  <c r="Q33" i="7"/>
  <c r="Q45" i="7"/>
  <c r="Q53" i="7"/>
  <c r="Q60" i="7"/>
  <c r="Q71" i="7"/>
  <c r="Q77" i="7"/>
  <c r="Q88" i="7"/>
  <c r="Q106" i="7"/>
  <c r="Q99" i="7"/>
  <c r="Q113" i="7"/>
  <c r="Q117" i="7"/>
  <c r="Q130" i="7"/>
  <c r="Q140" i="7"/>
  <c r="Q151" i="7"/>
  <c r="Q160" i="7"/>
  <c r="Q167" i="7"/>
  <c r="Q173" i="7"/>
  <c r="Q180" i="7"/>
  <c r="Q196" i="7"/>
  <c r="Q186" i="7"/>
  <c r="Q32" i="7"/>
  <c r="Q67" i="7"/>
  <c r="Q89" i="7"/>
  <c r="Q103" i="7"/>
  <c r="Q112" i="7"/>
  <c r="Q143" i="7"/>
  <c r="Q166" i="7"/>
  <c r="Q194" i="7"/>
  <c r="Q20" i="7"/>
  <c r="Q39" i="7"/>
  <c r="Q57" i="7"/>
  <c r="Q86" i="7"/>
  <c r="Q125" i="7"/>
  <c r="Q136" i="7"/>
  <c r="Q163" i="7"/>
  <c r="N37" i="7"/>
  <c r="N200" i="7"/>
  <c r="N15" i="7"/>
  <c r="N19" i="7"/>
  <c r="N26" i="7"/>
  <c r="N40" i="7"/>
  <c r="N49" i="7"/>
  <c r="N58" i="7"/>
  <c r="N64" i="7"/>
  <c r="N74" i="7"/>
  <c r="N83" i="7"/>
  <c r="N92" i="7"/>
  <c r="N107" i="7"/>
  <c r="N110" i="7"/>
  <c r="N115" i="7"/>
  <c r="N122" i="7"/>
  <c r="N138" i="7"/>
  <c r="N144" i="7"/>
  <c r="N155" i="7"/>
  <c r="N162" i="7"/>
  <c r="N169" i="7"/>
  <c r="N176" i="7"/>
  <c r="N192" i="7"/>
  <c r="N198" i="7"/>
  <c r="N13" i="7"/>
  <c r="N55" i="7"/>
  <c r="N69" i="7"/>
  <c r="N101" i="7"/>
  <c r="N105" i="7"/>
  <c r="N128" i="7"/>
  <c r="N159" i="7"/>
  <c r="N178" i="7"/>
  <c r="N203" i="7"/>
  <c r="N28" i="7"/>
  <c r="N46" i="7"/>
  <c r="N76" i="7"/>
  <c r="N98" i="7"/>
  <c r="N129" i="7"/>
  <c r="N147" i="7"/>
  <c r="Q35" i="7"/>
  <c r="Q84" i="7"/>
  <c r="Q11" i="7"/>
  <c r="Q18" i="7"/>
  <c r="Q24" i="7"/>
  <c r="Q34" i="7"/>
  <c r="Q48" i="7"/>
  <c r="Q54" i="7"/>
  <c r="Q63" i="7"/>
  <c r="Q72" i="7"/>
  <c r="Q79" i="7"/>
  <c r="Q90" i="7"/>
  <c r="Q95" i="7"/>
  <c r="Q108" i="7"/>
  <c r="Q114" i="7"/>
  <c r="Q120" i="7"/>
  <c r="Q137" i="7"/>
  <c r="Q142" i="7"/>
  <c r="Q154" i="7"/>
  <c r="Q161" i="7"/>
  <c r="Q168" i="7"/>
  <c r="Q175" i="7"/>
  <c r="Q182" i="7"/>
  <c r="Q197" i="7"/>
  <c r="Q12" i="7"/>
  <c r="Q51" i="7"/>
  <c r="Q68" i="7"/>
  <c r="Q100" i="7"/>
  <c r="Q93" i="7"/>
  <c r="Q119" i="7"/>
  <c r="Q149" i="7"/>
  <c r="Q171" i="7"/>
  <c r="Q199" i="7"/>
  <c r="Q22" i="7"/>
  <c r="Q41" i="7"/>
  <c r="Q61" i="7"/>
  <c r="Q104" i="7"/>
  <c r="Q126" i="7"/>
  <c r="Q141" i="7"/>
  <c r="Q179" i="7"/>
  <c r="Q138" i="7"/>
  <c r="Q144" i="7"/>
  <c r="Q155" i="7"/>
  <c r="Q162" i="7"/>
  <c r="Q169" i="7"/>
  <c r="Q176" i="7"/>
  <c r="Q192" i="7"/>
  <c r="Q198" i="7"/>
  <c r="Q13" i="7"/>
  <c r="Q55" i="7"/>
  <c r="Q69" i="7"/>
  <c r="Q101" i="7"/>
  <c r="Q105" i="7"/>
  <c r="Q128" i="7"/>
  <c r="Q159" i="7"/>
  <c r="Q178" i="7"/>
  <c r="Q203" i="7"/>
  <c r="Q28" i="7"/>
  <c r="Q46" i="7"/>
  <c r="Q76" i="7"/>
  <c r="Q98" i="7"/>
  <c r="Q129" i="7"/>
  <c r="Q147" i="7"/>
  <c r="Y189" i="7"/>
  <c r="Y188" i="7"/>
  <c r="Y185" i="7"/>
  <c r="G12" i="14" l="1"/>
  <c r="AA113" i="7"/>
  <c r="J7" i="14"/>
  <c r="G26" i="14"/>
  <c r="E26" i="14"/>
  <c r="Q6" i="7"/>
  <c r="AG202" i="7" s="1"/>
  <c r="Z185" i="7"/>
  <c r="AA185" i="7" s="1"/>
  <c r="Z188" i="7"/>
  <c r="AA188" i="7" s="1"/>
  <c r="Z189" i="7"/>
  <c r="AA189" i="7" s="1"/>
  <c r="Y6" i="7"/>
  <c r="J11" i="14" l="1"/>
  <c r="AG43" i="7"/>
  <c r="AG115" i="7"/>
  <c r="AG70" i="7"/>
  <c r="AG110" i="7"/>
  <c r="AG165" i="7"/>
  <c r="AG151" i="7"/>
  <c r="AG120" i="7"/>
  <c r="AG178" i="7"/>
  <c r="AG188" i="7"/>
  <c r="AG14" i="7"/>
  <c r="AG139" i="7"/>
  <c r="AG177" i="7"/>
  <c r="AG164" i="7"/>
  <c r="AG91" i="7"/>
  <c r="AG117" i="7"/>
  <c r="AG166" i="7"/>
  <c r="AG24" i="7"/>
  <c r="AG168" i="7"/>
  <c r="AG104" i="7"/>
  <c r="AG105" i="7"/>
  <c r="AG106" i="7"/>
  <c r="AG84" i="7"/>
  <c r="AG119" i="7"/>
  <c r="AG28" i="7"/>
  <c r="AG124" i="7"/>
  <c r="AG131" i="7"/>
  <c r="AG187" i="7"/>
  <c r="AG56" i="7"/>
  <c r="AG50" i="7"/>
  <c r="AG25" i="7"/>
  <c r="AG86" i="7"/>
  <c r="AG22" i="7"/>
  <c r="AG181" i="7"/>
  <c r="AG146" i="7"/>
  <c r="AG78" i="7"/>
  <c r="AG107" i="7"/>
  <c r="AG133" i="7"/>
  <c r="AG153" i="7"/>
  <c r="AG81" i="7"/>
  <c r="AG140" i="7"/>
  <c r="AG20" i="7"/>
  <c r="AG79" i="7"/>
  <c r="AG68" i="7"/>
  <c r="AG155" i="7"/>
  <c r="AG46" i="7"/>
  <c r="AG180" i="7"/>
  <c r="AG90" i="7"/>
  <c r="AG179" i="7"/>
  <c r="AG64" i="7"/>
  <c r="AG82" i="7"/>
  <c r="AG67" i="7"/>
  <c r="AG158" i="7"/>
  <c r="AG152" i="7"/>
  <c r="AG135" i="7"/>
  <c r="AG23" i="7"/>
  <c r="AG17" i="7"/>
  <c r="AG160" i="7"/>
  <c r="AG57" i="7"/>
  <c r="AG63" i="7"/>
  <c r="AG12" i="7"/>
  <c r="AG138" i="7"/>
  <c r="AG203" i="7"/>
  <c r="AG167" i="7"/>
  <c r="AG72" i="7"/>
  <c r="AG126" i="7"/>
  <c r="AG80" i="7"/>
  <c r="AG145" i="7"/>
  <c r="AG44" i="7"/>
  <c r="AG172" i="7"/>
  <c r="AG200" i="7"/>
  <c r="AG42" i="7"/>
  <c r="AG60" i="7"/>
  <c r="AG34" i="7"/>
  <c r="AG144" i="7"/>
  <c r="AG27" i="7"/>
  <c r="AG9" i="7"/>
  <c r="AG38" i="7"/>
  <c r="AG118" i="7"/>
  <c r="AG19" i="7"/>
  <c r="AG59" i="7"/>
  <c r="AG33" i="7"/>
  <c r="AG173" i="7"/>
  <c r="AG125" i="7"/>
  <c r="AG114" i="7"/>
  <c r="AG149" i="7"/>
  <c r="AG192" i="7"/>
  <c r="AG147" i="7"/>
  <c r="AG143" i="7"/>
  <c r="AG161" i="7"/>
  <c r="AG198" i="7"/>
  <c r="AG109" i="7"/>
  <c r="AG191" i="7"/>
  <c r="AG148" i="7"/>
  <c r="AG85" i="7"/>
  <c r="AG197" i="7"/>
  <c r="AG65" i="7"/>
  <c r="AG83" i="7"/>
  <c r="AG132" i="7"/>
  <c r="AG127" i="7"/>
  <c r="AG15" i="7"/>
  <c r="AG36" i="7"/>
  <c r="AG185" i="7"/>
  <c r="AG45" i="7"/>
  <c r="AG136" i="7"/>
  <c r="AG171" i="7"/>
  <c r="AG184" i="7"/>
  <c r="AG73" i="7"/>
  <c r="AG174" i="7"/>
  <c r="AG16" i="7"/>
  <c r="AG58" i="7"/>
  <c r="AG94" i="7"/>
  <c r="AG53" i="7"/>
  <c r="AG196" i="7"/>
  <c r="AG163" i="7"/>
  <c r="AG95" i="7"/>
  <c r="AG93" i="7"/>
  <c r="AG169" i="7"/>
  <c r="AG98" i="7"/>
  <c r="AG186" i="7"/>
  <c r="AG142" i="7"/>
  <c r="AG176" i="7"/>
  <c r="AG21" i="7"/>
  <c r="AG66" i="7"/>
  <c r="AG193" i="7"/>
  <c r="AG29" i="7"/>
  <c r="AG74" i="7"/>
  <c r="AG111" i="7"/>
  <c r="AG130" i="7"/>
  <c r="AG108" i="7"/>
  <c r="AG55" i="7"/>
  <c r="AG190" i="7"/>
  <c r="AG150" i="7"/>
  <c r="AG49" i="7"/>
  <c r="AG52" i="7"/>
  <c r="AG92" i="7"/>
  <c r="AG123" i="7"/>
  <c r="AG71" i="7"/>
  <c r="AG32" i="7"/>
  <c r="AG11" i="7"/>
  <c r="AG154" i="7"/>
  <c r="AG41" i="7"/>
  <c r="AG69" i="7"/>
  <c r="AG10" i="7"/>
  <c r="AG39" i="7"/>
  <c r="AG100" i="7"/>
  <c r="AG101" i="7"/>
  <c r="AG205" i="7"/>
  <c r="AG134" i="7"/>
  <c r="AG62" i="7"/>
  <c r="AG40" i="7"/>
  <c r="AG75" i="7"/>
  <c r="AG77" i="7"/>
  <c r="AG18" i="7"/>
  <c r="AG162" i="7"/>
  <c r="AG204" i="7"/>
  <c r="AG189" i="7"/>
  <c r="AG96" i="7"/>
  <c r="AG87" i="7"/>
  <c r="AG122" i="7"/>
  <c r="AG201" i="7"/>
  <c r="AG88" i="7"/>
  <c r="AG89" i="7"/>
  <c r="AG35" i="7"/>
  <c r="AG137" i="7"/>
  <c r="AG199" i="7"/>
  <c r="AG13" i="7"/>
  <c r="AG30" i="7"/>
  <c r="AG194" i="7"/>
  <c r="AG175" i="7"/>
  <c r="AG128" i="7"/>
  <c r="AG157" i="7"/>
  <c r="AG121" i="7"/>
  <c r="AG31" i="7"/>
  <c r="AG97" i="7"/>
  <c r="AG156" i="7"/>
  <c r="AG102" i="7"/>
  <c r="AG103" i="7"/>
  <c r="AG51" i="7"/>
  <c r="AG129" i="7"/>
  <c r="AG47" i="7"/>
  <c r="AG170" i="7"/>
  <c r="AG37" i="7"/>
  <c r="AG116" i="7"/>
  <c r="AG195" i="7"/>
  <c r="AG183" i="7"/>
  <c r="AG99" i="7"/>
  <c r="AG112" i="7"/>
  <c r="AG48" i="7"/>
  <c r="AG182" i="7"/>
  <c r="AG141" i="7"/>
  <c r="AG159" i="7"/>
  <c r="AG113" i="7"/>
  <c r="AG54" i="7"/>
  <c r="AG61" i="7"/>
  <c r="AG76" i="7"/>
  <c r="AG26" i="7"/>
  <c r="AG6" i="7" l="1"/>
  <c r="Z6" i="7"/>
  <c r="AA6" i="7" l="1"/>
  <c r="AE6" i="7" s="1"/>
  <c r="AD6" i="7" l="1"/>
  <c r="AD35" i="7" s="1"/>
  <c r="AC6" i="7"/>
  <c r="AD14" i="7" l="1"/>
  <c r="AD75" i="7"/>
  <c r="AD29" i="7"/>
  <c r="AD66" i="7"/>
  <c r="AD180" i="7"/>
  <c r="AD191" i="7"/>
  <c r="AD144" i="7"/>
  <c r="AD159" i="7"/>
  <c r="AD168" i="7"/>
  <c r="AD177" i="7"/>
  <c r="AD129" i="7"/>
  <c r="AD140" i="7"/>
  <c r="AD10" i="7"/>
  <c r="AD102" i="7"/>
  <c r="AD22" i="7"/>
  <c r="AD192" i="7"/>
  <c r="AD127" i="7"/>
  <c r="AD104" i="7"/>
  <c r="AD81" i="7"/>
  <c r="AD115" i="7"/>
  <c r="AD92" i="7"/>
  <c r="AD69" i="7"/>
  <c r="AD152" i="7"/>
  <c r="AD62" i="7"/>
  <c r="AD178" i="7"/>
  <c r="AD202" i="7"/>
  <c r="AD146" i="7"/>
  <c r="AD136" i="7"/>
  <c r="AD148" i="7"/>
  <c r="AD101" i="7"/>
  <c r="AD96" i="7"/>
  <c r="AD156" i="7"/>
  <c r="AD175" i="7"/>
  <c r="AD88" i="7"/>
  <c r="AD99" i="7"/>
  <c r="AD53" i="7"/>
  <c r="AD188" i="7"/>
  <c r="AD105" i="7"/>
  <c r="AD59" i="7"/>
  <c r="AD36" i="7"/>
  <c r="AD13" i="7"/>
  <c r="AD169" i="7"/>
  <c r="AD18" i="7"/>
  <c r="AD187" i="7"/>
  <c r="AD162" i="7"/>
  <c r="AD199" i="7"/>
  <c r="AD174" i="7"/>
  <c r="AD150" i="7"/>
  <c r="AD80" i="7"/>
  <c r="AD27" i="7"/>
  <c r="AD160" i="7"/>
  <c r="AD25" i="7"/>
  <c r="AD111" i="7"/>
  <c r="AD76" i="7"/>
  <c r="AD137" i="7"/>
  <c r="AD190" i="7"/>
  <c r="AD141" i="7"/>
  <c r="AD56" i="7"/>
  <c r="AD67" i="7"/>
  <c r="AD21" i="7"/>
  <c r="AD32" i="7"/>
  <c r="AD183" i="7"/>
  <c r="AD49" i="7"/>
  <c r="AD87" i="7"/>
  <c r="AD132" i="7"/>
  <c r="AD193" i="7"/>
  <c r="AD149" i="7"/>
  <c r="AD63" i="7"/>
  <c r="AD17" i="7"/>
  <c r="AD28" i="7"/>
  <c r="AD55" i="7"/>
  <c r="AD171" i="7"/>
  <c r="AD93" i="7"/>
  <c r="AD134" i="7"/>
  <c r="AD121" i="7"/>
  <c r="AD45" i="7"/>
  <c r="AD197" i="7"/>
  <c r="AD82" i="7"/>
  <c r="AD58" i="7"/>
  <c r="AD78" i="7"/>
  <c r="AD143" i="7"/>
  <c r="AD97" i="7"/>
  <c r="AD108" i="7"/>
  <c r="AD186" i="7"/>
  <c r="AD106" i="7"/>
  <c r="AD163" i="7"/>
  <c r="AD158" i="7"/>
  <c r="AD72" i="7"/>
  <c r="AD83" i="7"/>
  <c r="AD37" i="7"/>
  <c r="AD73" i="7"/>
  <c r="AD54" i="7"/>
  <c r="AD109" i="7"/>
  <c r="AD24" i="7"/>
  <c r="AD189" i="7"/>
  <c r="AD147" i="7"/>
  <c r="AD198" i="7"/>
  <c r="AD20" i="7"/>
  <c r="AD23" i="7"/>
  <c r="AD135" i="7"/>
  <c r="AD194" i="7"/>
  <c r="AD170" i="7"/>
  <c r="AD145" i="7"/>
  <c r="AD182" i="7"/>
  <c r="AD157" i="7"/>
  <c r="AD133" i="7"/>
  <c r="AD16" i="7"/>
  <c r="AD205" i="7"/>
  <c r="AD154" i="7"/>
  <c r="AD116" i="7"/>
  <c r="AD176" i="7"/>
  <c r="AD181" i="7"/>
  <c r="AD19" i="7"/>
  <c r="AD98" i="7"/>
  <c r="AD64" i="7"/>
  <c r="AD39" i="7"/>
  <c r="AD26" i="7"/>
  <c r="AD34" i="7"/>
  <c r="AD70" i="7"/>
  <c r="AD184" i="7"/>
  <c r="AD161" i="7"/>
  <c r="AD112" i="7"/>
  <c r="AD123" i="7"/>
  <c r="AD100" i="7"/>
  <c r="AD77" i="7"/>
  <c r="AD122" i="7"/>
  <c r="AD11" i="7"/>
  <c r="AD126" i="7"/>
  <c r="AD86" i="7"/>
  <c r="AD172" i="7"/>
  <c r="AD94" i="7"/>
  <c r="AD50" i="7"/>
  <c r="AD57" i="7"/>
  <c r="AD155" i="7"/>
  <c r="AD52" i="7"/>
  <c r="AD42" i="7"/>
  <c r="AD204" i="7"/>
  <c r="AD30" i="7"/>
  <c r="AD167" i="7"/>
  <c r="AD41" i="7"/>
  <c r="AD68" i="7"/>
  <c r="AD103" i="7"/>
  <c r="AD153" i="7"/>
  <c r="AD165" i="7"/>
  <c r="AD117" i="7"/>
  <c r="AD107" i="7"/>
  <c r="AD84" i="7"/>
  <c r="AD61" i="7"/>
  <c r="AD74" i="7"/>
  <c r="AD164" i="7"/>
  <c r="AD90" i="7"/>
  <c r="AD38" i="7"/>
  <c r="AD130" i="7"/>
  <c r="AD46" i="7"/>
  <c r="AD201" i="7"/>
  <c r="AD15" i="7"/>
  <c r="AD196" i="7"/>
  <c r="AD110" i="7"/>
  <c r="AD118" i="7"/>
  <c r="AD113" i="7"/>
  <c r="AD124" i="7"/>
  <c r="AD203" i="7"/>
  <c r="AD200" i="7"/>
  <c r="AD65" i="7"/>
  <c r="AD119" i="7"/>
  <c r="AD89" i="7"/>
  <c r="AD166" i="7"/>
  <c r="AD79" i="7"/>
  <c r="AD33" i="7"/>
  <c r="AD44" i="7"/>
  <c r="AD71" i="7"/>
  <c r="AD185" i="7"/>
  <c r="AD95" i="7"/>
  <c r="AD60" i="7"/>
  <c r="AD48" i="7"/>
  <c r="AD31" i="7"/>
  <c r="AD12" i="7"/>
  <c r="AD173" i="7"/>
  <c r="AD125" i="7"/>
  <c r="AD40" i="7"/>
  <c r="AD47" i="7"/>
  <c r="AD43" i="7"/>
  <c r="AD142" i="7"/>
  <c r="AD139" i="7"/>
  <c r="AD51" i="7"/>
  <c r="AD138" i="7"/>
  <c r="AD91" i="7"/>
  <c r="AD114" i="7"/>
  <c r="AD179" i="7"/>
  <c r="AD128" i="7"/>
  <c r="AD151" i="7"/>
  <c r="AD195" i="7"/>
  <c r="AD120" i="7"/>
  <c r="AD131" i="7"/>
  <c r="AD85" i="7"/>
  <c r="AD9" i="7"/>
  <c r="AC157" i="7"/>
  <c r="AC86" i="7"/>
  <c r="AC114" i="7"/>
  <c r="AC159" i="7"/>
  <c r="AC171" i="7"/>
  <c r="AC36" i="7"/>
  <c r="AC128" i="7"/>
  <c r="AC19" i="7"/>
  <c r="AC118" i="7"/>
  <c r="AC62" i="7"/>
  <c r="AC14" i="7"/>
  <c r="AC117" i="7"/>
  <c r="AC105" i="7"/>
  <c r="AC66" i="7"/>
  <c r="AC40" i="7"/>
  <c r="AC27" i="7"/>
  <c r="AC119" i="7"/>
  <c r="AC21" i="7"/>
  <c r="AC85" i="7"/>
  <c r="AC143" i="7"/>
  <c r="AC18" i="7"/>
  <c r="AC184" i="7"/>
  <c r="AC30" i="7"/>
  <c r="AC182" i="7"/>
  <c r="AC79" i="7"/>
  <c r="AC199" i="7"/>
  <c r="AC53" i="7"/>
  <c r="AC156" i="7"/>
  <c r="AC151" i="7"/>
  <c r="AC173" i="7"/>
  <c r="AC32" i="7"/>
  <c r="AC129" i="7"/>
  <c r="AC12" i="7"/>
  <c r="AC147" i="7"/>
  <c r="AC113" i="7"/>
  <c r="AC95" i="7"/>
  <c r="AC107" i="7"/>
  <c r="AC23" i="7"/>
  <c r="AC20" i="7"/>
  <c r="AC122" i="7"/>
  <c r="AC58" i="7"/>
  <c r="AC133" i="7"/>
  <c r="AC83" i="7"/>
  <c r="AC167" i="7"/>
  <c r="AC205" i="7"/>
  <c r="AC87" i="7"/>
  <c r="AC89" i="7"/>
  <c r="AC196" i="7"/>
  <c r="AC93" i="7"/>
  <c r="AC51" i="7"/>
  <c r="AC200" i="7"/>
  <c r="AC181" i="7"/>
  <c r="AC24" i="7"/>
  <c r="AC187" i="7"/>
  <c r="AC185" i="7"/>
  <c r="AC22" i="7"/>
  <c r="AC54" i="7"/>
  <c r="AC169" i="7"/>
  <c r="AC94" i="7"/>
  <c r="AC39" i="7"/>
  <c r="AC201" i="7"/>
  <c r="AC175" i="7"/>
  <c r="AC9" i="7"/>
  <c r="AC15" i="7"/>
  <c r="AC162" i="7"/>
  <c r="AC98" i="7"/>
  <c r="AC165" i="7"/>
  <c r="AC154" i="7"/>
  <c r="AC123" i="7"/>
  <c r="AC28" i="7"/>
  <c r="AC84" i="7"/>
  <c r="AC29" i="7"/>
  <c r="AC73" i="7"/>
  <c r="AC75" i="7"/>
  <c r="AC82" i="7"/>
  <c r="AC160" i="7"/>
  <c r="AC76" i="7"/>
  <c r="AC57" i="7"/>
  <c r="AC190" i="7"/>
  <c r="AC134" i="7"/>
  <c r="AC42" i="7"/>
  <c r="AC55" i="7"/>
  <c r="AC43" i="7"/>
  <c r="AC140" i="7"/>
  <c r="AC176" i="7"/>
  <c r="AC80" i="7"/>
  <c r="AC124" i="7"/>
  <c r="AC108" i="7"/>
  <c r="AC164" i="7"/>
  <c r="AC163" i="7"/>
  <c r="AC74" i="7"/>
  <c r="AC41" i="7"/>
  <c r="AC13" i="7"/>
  <c r="AC146" i="7"/>
  <c r="AC138" i="7"/>
  <c r="AC44" i="7"/>
  <c r="AC47" i="7"/>
  <c r="AC198" i="7"/>
  <c r="AC155" i="7"/>
  <c r="AC180" i="7"/>
  <c r="AC145" i="7"/>
  <c r="AC153" i="7"/>
  <c r="AC67" i="7"/>
  <c r="AC170" i="7"/>
  <c r="AC10" i="7"/>
  <c r="AC177" i="7"/>
  <c r="AC152" i="7"/>
  <c r="AC110" i="7"/>
  <c r="AC136" i="7"/>
  <c r="AC78" i="7"/>
  <c r="AC90" i="7"/>
  <c r="AC100" i="7"/>
  <c r="AC109" i="7"/>
  <c r="AC183" i="7"/>
  <c r="AC71" i="7"/>
  <c r="AC63" i="7"/>
  <c r="AC144" i="7"/>
  <c r="AC52" i="7"/>
  <c r="AC68" i="7"/>
  <c r="AC37" i="7"/>
  <c r="AC125" i="7"/>
  <c r="AC135" i="7"/>
  <c r="AC34" i="7"/>
  <c r="AC81" i="7"/>
  <c r="AC161" i="7"/>
  <c r="AC69" i="7"/>
  <c r="AC64" i="7"/>
  <c r="AC17" i="7"/>
  <c r="AC115" i="7"/>
  <c r="AC77" i="7"/>
  <c r="AC193" i="7"/>
  <c r="AC174" i="7"/>
  <c r="AC150" i="7"/>
  <c r="AC192" i="7"/>
  <c r="AC59" i="7"/>
  <c r="AC72" i="7"/>
  <c r="AC197" i="7"/>
  <c r="AC127" i="7"/>
  <c r="AC142" i="7"/>
  <c r="AC102" i="7"/>
  <c r="AC204" i="7"/>
  <c r="AC49" i="7"/>
  <c r="AC103" i="7"/>
  <c r="AC120" i="7"/>
  <c r="AC195" i="7"/>
  <c r="AC104" i="7"/>
  <c r="AC141" i="7"/>
  <c r="AC56" i="7"/>
  <c r="AC88" i="7"/>
  <c r="AC188" i="7"/>
  <c r="AC70" i="7"/>
  <c r="AC130" i="7"/>
  <c r="AC25" i="7"/>
  <c r="AC106" i="7"/>
  <c r="AC60" i="7"/>
  <c r="AC50" i="7"/>
  <c r="AC97" i="7"/>
  <c r="AC137" i="7"/>
  <c r="AC179" i="7"/>
  <c r="AC203" i="7"/>
  <c r="AC131" i="7"/>
  <c r="AC101" i="7"/>
  <c r="AC33" i="7"/>
  <c r="AC38" i="7"/>
  <c r="AC92" i="7"/>
  <c r="AC48" i="7"/>
  <c r="AC45" i="7"/>
  <c r="AC11" i="7"/>
  <c r="AC158" i="7"/>
  <c r="AC186" i="7"/>
  <c r="AC194" i="7"/>
  <c r="AC35" i="7"/>
  <c r="AC65" i="7"/>
  <c r="AC132" i="7"/>
  <c r="AC149" i="7"/>
  <c r="AC111" i="7"/>
  <c r="AC139" i="7"/>
  <c r="AC16" i="7"/>
  <c r="AC178" i="7"/>
  <c r="AC91" i="7"/>
  <c r="AC202" i="7"/>
  <c r="AC172" i="7"/>
  <c r="AC116" i="7"/>
  <c r="AC126" i="7"/>
  <c r="AC168" i="7"/>
  <c r="AC46" i="7"/>
  <c r="AC166" i="7"/>
  <c r="AC191" i="7"/>
  <c r="AC31" i="7"/>
  <c r="AC148" i="7"/>
  <c r="AC99" i="7"/>
  <c r="AC121" i="7"/>
  <c r="AC189" i="7"/>
  <c r="AC26" i="7"/>
  <c r="AC112" i="7"/>
  <c r="AC96" i="7"/>
  <c r="AC61" i="7"/>
  <c r="AE193" i="7"/>
  <c r="AE44" i="7"/>
  <c r="AE135" i="7"/>
  <c r="AE36" i="7"/>
  <c r="AE133" i="7"/>
  <c r="AE56" i="7"/>
  <c r="AE177" i="7"/>
  <c r="AE148" i="7"/>
  <c r="AE111" i="7"/>
  <c r="AE75" i="7"/>
  <c r="AE42" i="7"/>
  <c r="AE185" i="7"/>
  <c r="AE189" i="7"/>
  <c r="AE73" i="7"/>
  <c r="AE147" i="7"/>
  <c r="AE46" i="7"/>
  <c r="AE159" i="7"/>
  <c r="AE69" i="7"/>
  <c r="AE192" i="7"/>
  <c r="AE155" i="7"/>
  <c r="AE115" i="7"/>
  <c r="AE83" i="7"/>
  <c r="AE49" i="7"/>
  <c r="AE15" i="7"/>
  <c r="AE145" i="7"/>
  <c r="AE132" i="7"/>
  <c r="AE86" i="7"/>
  <c r="AE194" i="7"/>
  <c r="AE103" i="7"/>
  <c r="AE186" i="7"/>
  <c r="AE167" i="7"/>
  <c r="AE130" i="7"/>
  <c r="AE106" i="7"/>
  <c r="AE60" i="7"/>
  <c r="AE25" i="7"/>
  <c r="AE30" i="7"/>
  <c r="AE61" i="7"/>
  <c r="AE161" i="7"/>
  <c r="AE18" i="7"/>
  <c r="AE41" i="7"/>
  <c r="AE154" i="7"/>
  <c r="AE11" i="7"/>
  <c r="AE126" i="7"/>
  <c r="AE175" i="7"/>
  <c r="AE34" i="7"/>
  <c r="AE188" i="7"/>
  <c r="AE12" i="7"/>
  <c r="AE63" i="7"/>
  <c r="AE38" i="7"/>
  <c r="AE153" i="7"/>
  <c r="AE164" i="7"/>
  <c r="AE195" i="7"/>
  <c r="AE116" i="7"/>
  <c r="AE52" i="7"/>
  <c r="AE121" i="7"/>
  <c r="AE76" i="7"/>
  <c r="AE101" i="7"/>
  <c r="AE162" i="7"/>
  <c r="AE92" i="7"/>
  <c r="AE19" i="7"/>
  <c r="AE157" i="7"/>
  <c r="AE125" i="7"/>
  <c r="AE112" i="7"/>
  <c r="AE173" i="7"/>
  <c r="AE99" i="7"/>
  <c r="AE33" i="7"/>
  <c r="AE179" i="7"/>
  <c r="AE54" i="7"/>
  <c r="AE182" i="7"/>
  <c r="AE27" i="7"/>
  <c r="AE72" i="7"/>
  <c r="AE93" i="7"/>
  <c r="AE174" i="7"/>
  <c r="AE152" i="7"/>
  <c r="AE14" i="7"/>
  <c r="AE118" i="7"/>
  <c r="AE187" i="7"/>
  <c r="AE96" i="7"/>
  <c r="AE31" i="7"/>
  <c r="AE172" i="7"/>
  <c r="AE139" i="7"/>
  <c r="AE97" i="7"/>
  <c r="AE70" i="7"/>
  <c r="AE29" i="7"/>
  <c r="AE62" i="7"/>
  <c r="AE191" i="7"/>
  <c r="AE43" i="7"/>
  <c r="AE129" i="7"/>
  <c r="AE28" i="7"/>
  <c r="AE128" i="7"/>
  <c r="AE55" i="7"/>
  <c r="AE176" i="7"/>
  <c r="AE144" i="7"/>
  <c r="AE110" i="7"/>
  <c r="AE74" i="7"/>
  <c r="AE40" i="7"/>
  <c r="AE200" i="7"/>
  <c r="AE65" i="7"/>
  <c r="AE80" i="7"/>
  <c r="AE163" i="7"/>
  <c r="AE57" i="7"/>
  <c r="AE166" i="7"/>
  <c r="AE89" i="7"/>
  <c r="AE196" i="7"/>
  <c r="AE160" i="7"/>
  <c r="AE117" i="7"/>
  <c r="AE88" i="7"/>
  <c r="AE53" i="7"/>
  <c r="AE17" i="7"/>
  <c r="AE124" i="7"/>
  <c r="AE171" i="7"/>
  <c r="AE120" i="7"/>
  <c r="AE205" i="7"/>
  <c r="AE149" i="7"/>
  <c r="AE114" i="7"/>
  <c r="AE190" i="7"/>
  <c r="AE22" i="7"/>
  <c r="AE142" i="7"/>
  <c r="AE84" i="7"/>
  <c r="AE104" i="7"/>
  <c r="AE168" i="7"/>
  <c r="AE24" i="7"/>
  <c r="AE78" i="7"/>
  <c r="AE50" i="7"/>
  <c r="AE82" i="7"/>
  <c r="AE156" i="7"/>
  <c r="AE87" i="7"/>
  <c r="AE16" i="7"/>
  <c r="AE131" i="7"/>
  <c r="AE202" i="7"/>
  <c r="AE178" i="7"/>
  <c r="AE198" i="7"/>
  <c r="AE122" i="7"/>
  <c r="AE58" i="7"/>
  <c r="AE181" i="7"/>
  <c r="AE21" i="7"/>
  <c r="AE20" i="7"/>
  <c r="AE32" i="7"/>
  <c r="AE140" i="7"/>
  <c r="AE71" i="7"/>
  <c r="AE81" i="7"/>
  <c r="AE197" i="7"/>
  <c r="AE141" i="7"/>
  <c r="AE48" i="7"/>
  <c r="AE51" i="7"/>
  <c r="AE146" i="7"/>
  <c r="AE95" i="7"/>
  <c r="AE134" i="7"/>
  <c r="AE127" i="7"/>
  <c r="AE91" i="7"/>
  <c r="AE85" i="7"/>
  <c r="AE183" i="7"/>
  <c r="AE102" i="7"/>
  <c r="AE201" i="7"/>
  <c r="AE165" i="7"/>
  <c r="AE123" i="7"/>
  <c r="AE94" i="7"/>
  <c r="AE59" i="7"/>
  <c r="AE23" i="7"/>
  <c r="AE170" i="7"/>
  <c r="AE150" i="7"/>
  <c r="AE9" i="7"/>
  <c r="AE98" i="7"/>
  <c r="AE203" i="7"/>
  <c r="AE105" i="7"/>
  <c r="AE13" i="7"/>
  <c r="AE169" i="7"/>
  <c r="AE138" i="7"/>
  <c r="AE107" i="7"/>
  <c r="AE64" i="7"/>
  <c r="AE26" i="7"/>
  <c r="AE37" i="7"/>
  <c r="AE204" i="7"/>
  <c r="AE47" i="7"/>
  <c r="AE136" i="7"/>
  <c r="AE39" i="7"/>
  <c r="AE143" i="7"/>
  <c r="AE67" i="7"/>
  <c r="AE180" i="7"/>
  <c r="AE151" i="7"/>
  <c r="AE113" i="7"/>
  <c r="AE77" i="7"/>
  <c r="AE45" i="7"/>
  <c r="AE10" i="7"/>
  <c r="AE109" i="7"/>
  <c r="AE100" i="7"/>
  <c r="AE90" i="7"/>
  <c r="AE66" i="7"/>
  <c r="AE68" i="7"/>
  <c r="AE79" i="7"/>
  <c r="AE184" i="7"/>
  <c r="AE119" i="7"/>
  <c r="AE108" i="7"/>
  <c r="AE158" i="7"/>
  <c r="AE199" i="7"/>
  <c r="AE137" i="7"/>
  <c r="AE35" i="7"/>
  <c r="J13" i="14" l="1"/>
  <c r="J15" i="14"/>
  <c r="J17" i="14"/>
  <c r="AF194" i="7"/>
  <c r="AF112" i="7"/>
  <c r="AF99" i="7"/>
  <c r="AF116" i="7"/>
  <c r="AF178" i="7"/>
  <c r="AF45" i="7"/>
  <c r="AF179" i="7"/>
  <c r="AF70" i="7"/>
  <c r="AF141" i="7"/>
  <c r="AF103" i="7"/>
  <c r="AF193" i="7"/>
  <c r="AF34" i="7"/>
  <c r="AF68" i="7"/>
  <c r="AF71" i="7"/>
  <c r="AF90" i="7"/>
  <c r="AF155" i="7"/>
  <c r="AF138" i="7"/>
  <c r="AF74" i="7"/>
  <c r="AF43" i="7"/>
  <c r="AF190" i="7"/>
  <c r="AF82" i="7"/>
  <c r="AF84" i="7"/>
  <c r="AF165" i="7"/>
  <c r="AF94" i="7"/>
  <c r="AF185" i="7"/>
  <c r="AF200" i="7"/>
  <c r="AF89" i="7"/>
  <c r="AF20" i="7"/>
  <c r="AF113" i="7"/>
  <c r="AF53" i="7"/>
  <c r="AF30" i="7"/>
  <c r="AF85" i="7"/>
  <c r="AF40" i="7"/>
  <c r="AF14" i="7"/>
  <c r="AF114" i="7"/>
  <c r="AF61" i="7"/>
  <c r="AF31" i="7"/>
  <c r="AF168" i="7"/>
  <c r="AF139" i="7"/>
  <c r="AF92" i="7"/>
  <c r="AF60" i="7"/>
  <c r="AF152" i="7"/>
  <c r="AF9" i="7"/>
  <c r="AF83" i="7"/>
  <c r="AF32" i="7"/>
  <c r="AF128" i="7"/>
  <c r="AF26" i="7"/>
  <c r="AF148" i="7"/>
  <c r="AF46" i="7"/>
  <c r="AF172" i="7"/>
  <c r="AF16" i="7"/>
  <c r="AF132" i="7"/>
  <c r="AF186" i="7"/>
  <c r="AF48" i="7"/>
  <c r="AF101" i="7"/>
  <c r="AF137" i="7"/>
  <c r="AF106" i="7"/>
  <c r="AF188" i="7"/>
  <c r="AF104" i="7"/>
  <c r="AF49" i="7"/>
  <c r="AF127" i="7"/>
  <c r="AF192" i="7"/>
  <c r="AF77" i="7"/>
  <c r="AF69" i="7"/>
  <c r="AF135" i="7"/>
  <c r="AF52" i="7"/>
  <c r="AF183" i="7"/>
  <c r="AF78" i="7"/>
  <c r="AF177" i="7"/>
  <c r="AF153" i="7"/>
  <c r="AF198" i="7"/>
  <c r="AF146" i="7"/>
  <c r="AF163" i="7"/>
  <c r="AF80" i="7"/>
  <c r="AF55" i="7"/>
  <c r="AF57" i="7"/>
  <c r="AF75" i="7"/>
  <c r="AF28" i="7"/>
  <c r="AF98" i="7"/>
  <c r="AF175" i="7"/>
  <c r="AF169" i="7"/>
  <c r="AF187" i="7"/>
  <c r="AF51" i="7"/>
  <c r="AF87" i="7"/>
  <c r="AF133" i="7"/>
  <c r="AF23" i="7"/>
  <c r="AF147" i="7"/>
  <c r="AF173" i="7"/>
  <c r="AF199" i="7"/>
  <c r="AF184" i="7"/>
  <c r="AF21" i="7"/>
  <c r="AF66" i="7"/>
  <c r="AF62" i="7"/>
  <c r="AF36" i="7"/>
  <c r="AF86" i="7"/>
  <c r="AF166" i="7"/>
  <c r="AF149" i="7"/>
  <c r="AF59" i="7"/>
  <c r="AF64" i="7"/>
  <c r="AF189" i="7"/>
  <c r="AF202" i="7"/>
  <c r="AF65" i="7"/>
  <c r="AF158" i="7"/>
  <c r="AF131" i="7"/>
  <c r="AF97" i="7"/>
  <c r="AF25" i="7"/>
  <c r="AF88" i="7"/>
  <c r="AF195" i="7"/>
  <c r="AF204" i="7"/>
  <c r="AF197" i="7"/>
  <c r="AF150" i="7"/>
  <c r="AF115" i="7"/>
  <c r="AF161" i="7"/>
  <c r="AF125" i="7"/>
  <c r="AF144" i="7"/>
  <c r="AF109" i="7"/>
  <c r="AF136" i="7"/>
  <c r="AF10" i="7"/>
  <c r="AF145" i="7"/>
  <c r="AF47" i="7"/>
  <c r="AF13" i="7"/>
  <c r="AF164" i="7"/>
  <c r="AF176" i="7"/>
  <c r="AF42" i="7"/>
  <c r="AF76" i="7"/>
  <c r="AF73" i="7"/>
  <c r="AF123" i="7"/>
  <c r="AF162" i="7"/>
  <c r="AF201" i="7"/>
  <c r="AF54" i="7"/>
  <c r="AF24" i="7"/>
  <c r="AF93" i="7"/>
  <c r="AF205" i="7"/>
  <c r="AF58" i="7"/>
  <c r="AF107" i="7"/>
  <c r="AF12" i="7"/>
  <c r="AF151" i="7"/>
  <c r="AF79" i="7"/>
  <c r="AF18" i="7"/>
  <c r="AF119" i="7"/>
  <c r="AF105" i="7"/>
  <c r="AF118" i="7"/>
  <c r="AF171" i="7"/>
  <c r="AF157" i="7"/>
  <c r="AF33" i="7"/>
  <c r="AF142" i="7"/>
  <c r="AF67" i="7"/>
  <c r="AF124" i="7"/>
  <c r="AF96" i="7"/>
  <c r="AF121" i="7"/>
  <c r="AF191" i="7"/>
  <c r="AF126" i="7"/>
  <c r="AF91" i="7"/>
  <c r="AF111" i="7"/>
  <c r="AF35" i="7"/>
  <c r="AF11" i="7"/>
  <c r="AF38" i="7"/>
  <c r="AF203" i="7"/>
  <c r="AF50" i="7"/>
  <c r="AF130" i="7"/>
  <c r="AF56" i="7"/>
  <c r="AF120" i="7"/>
  <c r="AF102" i="7"/>
  <c r="AF72" i="7"/>
  <c r="AF174" i="7"/>
  <c r="AF17" i="7"/>
  <c r="AF81" i="7"/>
  <c r="AF37" i="7"/>
  <c r="AF63" i="7"/>
  <c r="AF100" i="7"/>
  <c r="AF110" i="7"/>
  <c r="AF170" i="7"/>
  <c r="AF180" i="7"/>
  <c r="AF44" i="7"/>
  <c r="AF41" i="7"/>
  <c r="AF108" i="7"/>
  <c r="AF140" i="7"/>
  <c r="AF134" i="7"/>
  <c r="AF160" i="7"/>
  <c r="AF29" i="7"/>
  <c r="AF154" i="7"/>
  <c r="AF15" i="7"/>
  <c r="AF39" i="7"/>
  <c r="AF22" i="7"/>
  <c r="AF181" i="7"/>
  <c r="AF196" i="7"/>
  <c r="AF167" i="7"/>
  <c r="AF122" i="7"/>
  <c r="AF95" i="7"/>
  <c r="AF129" i="7"/>
  <c r="AF156" i="7"/>
  <c r="AF182" i="7"/>
  <c r="AF143" i="7"/>
  <c r="AF27" i="7"/>
  <c r="AF117" i="7"/>
  <c r="AF19" i="7"/>
  <c r="AF159" i="7"/>
  <c r="AF6" i="7" l="1"/>
  <c r="AH141" i="7" l="1"/>
  <c r="AH125" i="7"/>
  <c r="AH123" i="7"/>
  <c r="AH37" i="7"/>
  <c r="AH27" i="7"/>
  <c r="AH55" i="7"/>
  <c r="AH22" i="7"/>
  <c r="AH142" i="7"/>
  <c r="AH84" i="7"/>
  <c r="AH186" i="7"/>
  <c r="AH60" i="7"/>
  <c r="AH111" i="7"/>
  <c r="AH74" i="7"/>
  <c r="AH29" i="7"/>
  <c r="AH31" i="7"/>
  <c r="AH121" i="7"/>
  <c r="AH157" i="7"/>
  <c r="AH192" i="7"/>
  <c r="AH112" i="7"/>
  <c r="AH92" i="7"/>
  <c r="AH146" i="7"/>
  <c r="AH105" i="7"/>
  <c r="AH168" i="7"/>
  <c r="AH35" i="7"/>
  <c r="AH89" i="7"/>
  <c r="AH88" i="7"/>
  <c r="AH201" i="7"/>
  <c r="AH122" i="7"/>
  <c r="AH87" i="7"/>
  <c r="AH96" i="7"/>
  <c r="AH189" i="7"/>
  <c r="AH204" i="7"/>
  <c r="AH155" i="7"/>
  <c r="AH20" i="7"/>
  <c r="AH153" i="7"/>
  <c r="AH38" i="7"/>
  <c r="AH68" i="7"/>
  <c r="AH129" i="7"/>
  <c r="AH86" i="7"/>
  <c r="AH200" i="7"/>
  <c r="AH21" i="7"/>
  <c r="AH190" i="7"/>
  <c r="AH196" i="7"/>
  <c r="AH16" i="7"/>
  <c r="AH149" i="7"/>
  <c r="AH138" i="7"/>
  <c r="AH162" i="7"/>
  <c r="AH90" i="7"/>
  <c r="AH151" i="7"/>
  <c r="AH185" i="7"/>
  <c r="AH15" i="7"/>
  <c r="AH132" i="7"/>
  <c r="AH119" i="7"/>
  <c r="AH25" i="7"/>
  <c r="AH193" i="7"/>
  <c r="AH140" i="7"/>
  <c r="AH95" i="7"/>
  <c r="AH73" i="7"/>
  <c r="AH76" i="7"/>
  <c r="AH39" i="7"/>
  <c r="AH36" i="7"/>
  <c r="AH78" i="7"/>
  <c r="AH108" i="7"/>
  <c r="AH42" i="7"/>
  <c r="AH66" i="7"/>
  <c r="AH116" i="7"/>
  <c r="AH163" i="7"/>
  <c r="AH58" i="7"/>
  <c r="AH184" i="7"/>
  <c r="AH9" i="7"/>
  <c r="AH178" i="7"/>
  <c r="AH197" i="7"/>
  <c r="AH143" i="7"/>
  <c r="AH85" i="7"/>
  <c r="AH148" i="7"/>
  <c r="AH191" i="7"/>
  <c r="AH32" i="7"/>
  <c r="AH176" i="7"/>
  <c r="AH167" i="7"/>
  <c r="AH172" i="7"/>
  <c r="AH41" i="7"/>
  <c r="AH169" i="7"/>
  <c r="AH53" i="7"/>
  <c r="AH174" i="7"/>
  <c r="AH173" i="7"/>
  <c r="AH199" i="7"/>
  <c r="AH179" i="7"/>
  <c r="AH54" i="7"/>
  <c r="AH113" i="7"/>
  <c r="AH82" i="7"/>
  <c r="AH64" i="7"/>
  <c r="AH109" i="7"/>
  <c r="AH195" i="7"/>
  <c r="AH94" i="7"/>
  <c r="AH19" i="7"/>
  <c r="AH100" i="7"/>
  <c r="AH10" i="7"/>
  <c r="AH127" i="7"/>
  <c r="AH159" i="7"/>
  <c r="AH40" i="7"/>
  <c r="AH136" i="7"/>
  <c r="AH137" i="7"/>
  <c r="AH11" i="7"/>
  <c r="AH139" i="7"/>
  <c r="AH117" i="7"/>
  <c r="AH98" i="7"/>
  <c r="AH46" i="7"/>
  <c r="AH97" i="7"/>
  <c r="AH103" i="7"/>
  <c r="AH128" i="7"/>
  <c r="AH79" i="7"/>
  <c r="AH70" i="7"/>
  <c r="AH67" i="7"/>
  <c r="AH101" i="7"/>
  <c r="AH71" i="7"/>
  <c r="AH152" i="7"/>
  <c r="AH17" i="7"/>
  <c r="AH104" i="7"/>
  <c r="AH182" i="7"/>
  <c r="AH187" i="7"/>
  <c r="AH130" i="7"/>
  <c r="AH144" i="7"/>
  <c r="AH99" i="7"/>
  <c r="AH205" i="7"/>
  <c r="AH75" i="7"/>
  <c r="AH120" i="7"/>
  <c r="AH13" i="7"/>
  <c r="AH69" i="7"/>
  <c r="AH177" i="7"/>
  <c r="AH166" i="7"/>
  <c r="AH170" i="7"/>
  <c r="AH124" i="7"/>
  <c r="AH156" i="7"/>
  <c r="AH34" i="7"/>
  <c r="AH47" i="7"/>
  <c r="AH202" i="7"/>
  <c r="AH110" i="7"/>
  <c r="AH18" i="7"/>
  <c r="AH12" i="7"/>
  <c r="AH114" i="7"/>
  <c r="AH83" i="7"/>
  <c r="AH160" i="7"/>
  <c r="AH181" i="7"/>
  <c r="AH80" i="7"/>
  <c r="AH56" i="7"/>
  <c r="AH194" i="7"/>
  <c r="AH28" i="7"/>
  <c r="AH154" i="7"/>
  <c r="AH134" i="7"/>
  <c r="AH45" i="7"/>
  <c r="AH171" i="7"/>
  <c r="AH49" i="7"/>
  <c r="AH188" i="7"/>
  <c r="AH164" i="7"/>
  <c r="AH24" i="7"/>
  <c r="AH59" i="7"/>
  <c r="AH131" i="7"/>
  <c r="AH102" i="7"/>
  <c r="AH175" i="7"/>
  <c r="AH118" i="7"/>
  <c r="AH43" i="7"/>
  <c r="AH165" i="7"/>
  <c r="AH161" i="7"/>
  <c r="AH203" i="7"/>
  <c r="AH65" i="7"/>
  <c r="AH135" i="7"/>
  <c r="AH57" i="7"/>
  <c r="AH107" i="7"/>
  <c r="AH145" i="7"/>
  <c r="AH50" i="7"/>
  <c r="AH72" i="7"/>
  <c r="AH150" i="7"/>
  <c r="AH147" i="7"/>
  <c r="AH62" i="7"/>
  <c r="AH180" i="7"/>
  <c r="AH198" i="7"/>
  <c r="AH183" i="7"/>
  <c r="AH14" i="7"/>
  <c r="AH91" i="7"/>
  <c r="AH93" i="7"/>
  <c r="AH48" i="7"/>
  <c r="AH26" i="7"/>
  <c r="AH106" i="7"/>
  <c r="AH126" i="7"/>
  <c r="AH81" i="7"/>
  <c r="AH115" i="7"/>
  <c r="AH77" i="7"/>
  <c r="AH61" i="7"/>
  <c r="AH52" i="7"/>
  <c r="AH158" i="7"/>
  <c r="AH23" i="7"/>
  <c r="AH63" i="7"/>
  <c r="AH33" i="7"/>
  <c r="AH44" i="7"/>
  <c r="AH30" i="7"/>
  <c r="AH51" i="7"/>
  <c r="AH133" i="7"/>
  <c r="AI23" i="7" l="1"/>
  <c r="AK23" i="7" s="1"/>
  <c r="AI51" i="7"/>
  <c r="AK51" i="7" s="1"/>
  <c r="AI63" i="7"/>
  <c r="AK63" i="7" s="1"/>
  <c r="AI61" i="7"/>
  <c r="AK61" i="7" s="1"/>
  <c r="AI126" i="7"/>
  <c r="AK126" i="7" s="1"/>
  <c r="AI93" i="7"/>
  <c r="AK93" i="7" s="1"/>
  <c r="AI198" i="7"/>
  <c r="AK198" i="7" s="1"/>
  <c r="AI150" i="7"/>
  <c r="AK150" i="7" s="1"/>
  <c r="AI107" i="7"/>
  <c r="AK107" i="7" s="1"/>
  <c r="AI203" i="7"/>
  <c r="AK203" i="7" s="1"/>
  <c r="AI118" i="7"/>
  <c r="AK118" i="7" s="1"/>
  <c r="AI59" i="7"/>
  <c r="AK59" i="7" s="1"/>
  <c r="AI49" i="7"/>
  <c r="AK49" i="7" s="1"/>
  <c r="AI154" i="7"/>
  <c r="AK154" i="7" s="1"/>
  <c r="AI80" i="7"/>
  <c r="AK80" i="7" s="1"/>
  <c r="AI114" i="7"/>
  <c r="AK114" i="7" s="1"/>
  <c r="AI202" i="7"/>
  <c r="AK202" i="7" s="1"/>
  <c r="AI124" i="7"/>
  <c r="AK124" i="7" s="1"/>
  <c r="AI69" i="7"/>
  <c r="AK69" i="7" s="1"/>
  <c r="AI205" i="7"/>
  <c r="AK205" i="7" s="1"/>
  <c r="AI187" i="7"/>
  <c r="AK187" i="7" s="1"/>
  <c r="AI152" i="7"/>
  <c r="AK152" i="7" s="1"/>
  <c r="AI70" i="7"/>
  <c r="AK70" i="7" s="1"/>
  <c r="AI97" i="7"/>
  <c r="AK97" i="7" s="1"/>
  <c r="AI139" i="7"/>
  <c r="AK139" i="7" s="1"/>
  <c r="AI40" i="7"/>
  <c r="AK40" i="7" s="1"/>
  <c r="AI100" i="7"/>
  <c r="AK100" i="7" s="1"/>
  <c r="AI109" i="7"/>
  <c r="AK109" i="7" s="1"/>
  <c r="AI54" i="7"/>
  <c r="AK54" i="7" s="1"/>
  <c r="AI174" i="7"/>
  <c r="AK174" i="7" s="1"/>
  <c r="AI172" i="7"/>
  <c r="AK172" i="7" s="1"/>
  <c r="AI191" i="7"/>
  <c r="AK191" i="7" s="1"/>
  <c r="AI197" i="7"/>
  <c r="AK197" i="7" s="1"/>
  <c r="AI58" i="7"/>
  <c r="AK58" i="7" s="1"/>
  <c r="AI42" i="7"/>
  <c r="AK42" i="7" s="1"/>
  <c r="AI39" i="7"/>
  <c r="AK39" i="7" s="1"/>
  <c r="AI140" i="7"/>
  <c r="AK140" i="7" s="1"/>
  <c r="AI132" i="7"/>
  <c r="AK132" i="7" s="1"/>
  <c r="AI90" i="7"/>
  <c r="AK90" i="7" s="1"/>
  <c r="AI16" i="7"/>
  <c r="AK16" i="7" s="1"/>
  <c r="AI200" i="7"/>
  <c r="AK200" i="7" s="1"/>
  <c r="AI38" i="7"/>
  <c r="AK38" i="7" s="1"/>
  <c r="AI204" i="7"/>
  <c r="AK204" i="7" s="1"/>
  <c r="AI122" i="7"/>
  <c r="AK122" i="7" s="1"/>
  <c r="AI35" i="7"/>
  <c r="AK35" i="7" s="1"/>
  <c r="AI92" i="7"/>
  <c r="AK92" i="7" s="1"/>
  <c r="AI121" i="7"/>
  <c r="AK121" i="7" s="1"/>
  <c r="AI111" i="7"/>
  <c r="AK111" i="7" s="1"/>
  <c r="AI142" i="7"/>
  <c r="AK142" i="7" s="1"/>
  <c r="AI37" i="7"/>
  <c r="AK37" i="7" s="1"/>
  <c r="AI30" i="7"/>
  <c r="AK30" i="7" s="1"/>
  <c r="AI106" i="7"/>
  <c r="AK106" i="7" s="1"/>
  <c r="AI91" i="7"/>
  <c r="AK91" i="7" s="1"/>
  <c r="AI180" i="7"/>
  <c r="AK180" i="7" s="1"/>
  <c r="AI72" i="7"/>
  <c r="AK72" i="7" s="1"/>
  <c r="AI57" i="7"/>
  <c r="AK57" i="7" s="1"/>
  <c r="AI161" i="7"/>
  <c r="AK161" i="7" s="1"/>
  <c r="AI175" i="7"/>
  <c r="AK175" i="7" s="1"/>
  <c r="AI24" i="7"/>
  <c r="AK24" i="7" s="1"/>
  <c r="AI171" i="7"/>
  <c r="AK171" i="7" s="1"/>
  <c r="AI28" i="7"/>
  <c r="AK28" i="7" s="1"/>
  <c r="AI181" i="7"/>
  <c r="AK181" i="7" s="1"/>
  <c r="AI12" i="7"/>
  <c r="AK12" i="7" s="1"/>
  <c r="AI47" i="7"/>
  <c r="AK47" i="7" s="1"/>
  <c r="AI170" i="7"/>
  <c r="AK170" i="7" s="1"/>
  <c r="AI13" i="7"/>
  <c r="AK13" i="7" s="1"/>
  <c r="AI99" i="7"/>
  <c r="AK99" i="7" s="1"/>
  <c r="AI182" i="7"/>
  <c r="AK182" i="7" s="1"/>
  <c r="AI71" i="7"/>
  <c r="AK71" i="7" s="1"/>
  <c r="AI79" i="7"/>
  <c r="AK79" i="7" s="1"/>
  <c r="AI46" i="7"/>
  <c r="AK46" i="7" s="1"/>
  <c r="AI11" i="7"/>
  <c r="AK11" i="7" s="1"/>
  <c r="AI159" i="7"/>
  <c r="AK159" i="7" s="1"/>
  <c r="AI19" i="7"/>
  <c r="AK19" i="7" s="1"/>
  <c r="AI64" i="7"/>
  <c r="AK64" i="7" s="1"/>
  <c r="AI179" i="7"/>
  <c r="AK179" i="7" s="1"/>
  <c r="AI53" i="7"/>
  <c r="AK53" i="7" s="1"/>
  <c r="AI167" i="7"/>
  <c r="AK167" i="7" s="1"/>
  <c r="AI148" i="7"/>
  <c r="AK148" i="7" s="1"/>
  <c r="AI178" i="7"/>
  <c r="AK178" i="7" s="1"/>
  <c r="AI163" i="7"/>
  <c r="AK163" i="7" s="1"/>
  <c r="AI108" i="7"/>
  <c r="AK108" i="7" s="1"/>
  <c r="AI76" i="7"/>
  <c r="AK76" i="7" s="1"/>
  <c r="AI193" i="7"/>
  <c r="AK193" i="7" s="1"/>
  <c r="AI15" i="7"/>
  <c r="AK15" i="7" s="1"/>
  <c r="AI162" i="7"/>
  <c r="AK162" i="7" s="1"/>
  <c r="AI196" i="7"/>
  <c r="AK196" i="7" s="1"/>
  <c r="AI86" i="7"/>
  <c r="AK86" i="7" s="1"/>
  <c r="AI153" i="7"/>
  <c r="AK153" i="7" s="1"/>
  <c r="AI189" i="7"/>
  <c r="AK189" i="7" s="1"/>
  <c r="AI201" i="7"/>
  <c r="AK201" i="7" s="1"/>
  <c r="AI168" i="7"/>
  <c r="AK168" i="7" s="1"/>
  <c r="AI112" i="7"/>
  <c r="AK112" i="7" s="1"/>
  <c r="AI31" i="7"/>
  <c r="AK31" i="7" s="1"/>
  <c r="AI60" i="7"/>
  <c r="AK60" i="7" s="1"/>
  <c r="AI22" i="7"/>
  <c r="AK22" i="7" s="1"/>
  <c r="AI123" i="7"/>
  <c r="AK123" i="7" s="1"/>
  <c r="AI77" i="7"/>
  <c r="AK77" i="7" s="1"/>
  <c r="AI44" i="7"/>
  <c r="AK44" i="7" s="1"/>
  <c r="AI158" i="7"/>
  <c r="AK158" i="7" s="1"/>
  <c r="AI115" i="7"/>
  <c r="AK115" i="7" s="1"/>
  <c r="AI26" i="7"/>
  <c r="AK26" i="7" s="1"/>
  <c r="AI14" i="7"/>
  <c r="AK14" i="7" s="1"/>
  <c r="AI62" i="7"/>
  <c r="AK62" i="7" s="1"/>
  <c r="AI50" i="7"/>
  <c r="AK50" i="7" s="1"/>
  <c r="AI135" i="7"/>
  <c r="AK135" i="7" s="1"/>
  <c r="AI165" i="7"/>
  <c r="AK165" i="7" s="1"/>
  <c r="AI102" i="7"/>
  <c r="AK102" i="7" s="1"/>
  <c r="AI164" i="7"/>
  <c r="AK164" i="7" s="1"/>
  <c r="AI45" i="7"/>
  <c r="AK45" i="7" s="1"/>
  <c r="AI194" i="7"/>
  <c r="AK194" i="7" s="1"/>
  <c r="AI160" i="7"/>
  <c r="AK160" i="7" s="1"/>
  <c r="AI18" i="7"/>
  <c r="AK18" i="7" s="1"/>
  <c r="AI34" i="7"/>
  <c r="AK34" i="7" s="1"/>
  <c r="AI166" i="7"/>
  <c r="AK166" i="7" s="1"/>
  <c r="AI120" i="7"/>
  <c r="AK120" i="7" s="1"/>
  <c r="AI144" i="7"/>
  <c r="AK144" i="7" s="1"/>
  <c r="AI104" i="7"/>
  <c r="AK104" i="7" s="1"/>
  <c r="AI101" i="7"/>
  <c r="AK101" i="7" s="1"/>
  <c r="AI128" i="7"/>
  <c r="AK128" i="7" s="1"/>
  <c r="AI98" i="7"/>
  <c r="AK98" i="7" s="1"/>
  <c r="AI137" i="7"/>
  <c r="AK137" i="7" s="1"/>
  <c r="AI127" i="7"/>
  <c r="AK127" i="7" s="1"/>
  <c r="AI94" i="7"/>
  <c r="AK94" i="7" s="1"/>
  <c r="AI82" i="7"/>
  <c r="AK82" i="7" s="1"/>
  <c r="AI199" i="7"/>
  <c r="AK199" i="7" s="1"/>
  <c r="AI169" i="7"/>
  <c r="AK169" i="7" s="1"/>
  <c r="AI176" i="7"/>
  <c r="AK176" i="7" s="1"/>
  <c r="AI85" i="7"/>
  <c r="AK85" i="7" s="1"/>
  <c r="AI9" i="7"/>
  <c r="AK9" i="7" s="1"/>
  <c r="AI116" i="7"/>
  <c r="AK116" i="7" s="1"/>
  <c r="AI78" i="7"/>
  <c r="AK78" i="7" s="1"/>
  <c r="AI73" i="7"/>
  <c r="AK73" i="7" s="1"/>
  <c r="AI25" i="7"/>
  <c r="AK25" i="7" s="1"/>
  <c r="AI185" i="7"/>
  <c r="AK185" i="7" s="1"/>
  <c r="AI138" i="7"/>
  <c r="AK138" i="7" s="1"/>
  <c r="AI190" i="7"/>
  <c r="AK190" i="7" s="1"/>
  <c r="AI129" i="7"/>
  <c r="AK129" i="7" s="1"/>
  <c r="AI20" i="7"/>
  <c r="AK20" i="7" s="1"/>
  <c r="AI96" i="7"/>
  <c r="AK96" i="7" s="1"/>
  <c r="AI88" i="7"/>
  <c r="AK88" i="7" s="1"/>
  <c r="AI105" i="7"/>
  <c r="AK105" i="7" s="1"/>
  <c r="AI192" i="7"/>
  <c r="AK192" i="7" s="1"/>
  <c r="AI29" i="7"/>
  <c r="AK29" i="7" s="1"/>
  <c r="AI186" i="7"/>
  <c r="AK186" i="7" s="1"/>
  <c r="AI55" i="7"/>
  <c r="AK55" i="7" s="1"/>
  <c r="AI125" i="7"/>
  <c r="AK125" i="7" s="1"/>
  <c r="AI133" i="7"/>
  <c r="AK133" i="7" s="1"/>
  <c r="AI33" i="7"/>
  <c r="AK33" i="7" s="1"/>
  <c r="AI52" i="7"/>
  <c r="AK52" i="7" s="1"/>
  <c r="AI81" i="7"/>
  <c r="AK81" i="7" s="1"/>
  <c r="AI48" i="7"/>
  <c r="AK48" i="7" s="1"/>
  <c r="AI183" i="7"/>
  <c r="AK183" i="7" s="1"/>
  <c r="AI147" i="7"/>
  <c r="AK147" i="7" s="1"/>
  <c r="AI145" i="7"/>
  <c r="AK145" i="7" s="1"/>
  <c r="AI65" i="7"/>
  <c r="AK65" i="7" s="1"/>
  <c r="AI43" i="7"/>
  <c r="AK43" i="7" s="1"/>
  <c r="AI131" i="7"/>
  <c r="AK131" i="7" s="1"/>
  <c r="AI188" i="7"/>
  <c r="AK188" i="7" s="1"/>
  <c r="AI134" i="7"/>
  <c r="AK134" i="7" s="1"/>
  <c r="AI56" i="7"/>
  <c r="AK56" i="7" s="1"/>
  <c r="AI83" i="7"/>
  <c r="AK83" i="7" s="1"/>
  <c r="AI110" i="7"/>
  <c r="AK110" i="7" s="1"/>
  <c r="AI156" i="7"/>
  <c r="AK156" i="7" s="1"/>
  <c r="AI177" i="7"/>
  <c r="AK177" i="7" s="1"/>
  <c r="AI75" i="7"/>
  <c r="AK75" i="7" s="1"/>
  <c r="AI130" i="7"/>
  <c r="AK130" i="7" s="1"/>
  <c r="AI17" i="7"/>
  <c r="AK17" i="7" s="1"/>
  <c r="AI67" i="7"/>
  <c r="AK67" i="7" s="1"/>
  <c r="AI103" i="7"/>
  <c r="AK103" i="7" s="1"/>
  <c r="AI117" i="7"/>
  <c r="AK117" i="7" s="1"/>
  <c r="AI136" i="7"/>
  <c r="AK136" i="7" s="1"/>
  <c r="AI10" i="7"/>
  <c r="AK10" i="7" s="1"/>
  <c r="AI195" i="7"/>
  <c r="AK195" i="7" s="1"/>
  <c r="J19" i="14"/>
  <c r="AI173" i="7"/>
  <c r="AK173" i="7" s="1"/>
  <c r="AI41" i="7"/>
  <c r="AK41" i="7" s="1"/>
  <c r="AI32" i="7"/>
  <c r="AK32" i="7" s="1"/>
  <c r="AI143" i="7"/>
  <c r="AK143" i="7" s="1"/>
  <c r="AI184" i="7"/>
  <c r="AK184" i="7" s="1"/>
  <c r="AI66" i="7"/>
  <c r="AK66" i="7" s="1"/>
  <c r="AI36" i="7"/>
  <c r="AK36" i="7" s="1"/>
  <c r="AI95" i="7"/>
  <c r="AK95" i="7" s="1"/>
  <c r="AI119" i="7"/>
  <c r="AK119" i="7" s="1"/>
  <c r="AI151" i="7"/>
  <c r="AK151" i="7" s="1"/>
  <c r="AI149" i="7"/>
  <c r="AK149" i="7" s="1"/>
  <c r="AI21" i="7"/>
  <c r="AK21" i="7" s="1"/>
  <c r="AI68" i="7"/>
  <c r="AK68" i="7" s="1"/>
  <c r="AI155" i="7"/>
  <c r="AK155" i="7" s="1"/>
  <c r="AI87" i="7"/>
  <c r="AK87" i="7" s="1"/>
  <c r="AI89" i="7"/>
  <c r="AK89" i="7" s="1"/>
  <c r="AI146" i="7"/>
  <c r="AK146" i="7" s="1"/>
  <c r="AI157" i="7"/>
  <c r="AK157" i="7" s="1"/>
  <c r="AI74" i="7"/>
  <c r="AK74" i="7" s="1"/>
  <c r="AI84" i="7"/>
  <c r="AK84" i="7" s="1"/>
  <c r="AI27" i="7"/>
  <c r="AK27" i="7" s="1"/>
  <c r="AI141" i="7"/>
  <c r="AK141" i="7" s="1"/>
  <c r="AI113" i="7"/>
  <c r="AK113" i="7" s="1"/>
  <c r="AH6" i="7"/>
  <c r="BD27" i="7" l="1"/>
  <c r="BC27" i="7"/>
  <c r="BC68" i="7"/>
  <c r="BD68" i="7"/>
  <c r="BD184" i="7"/>
  <c r="BC184" i="7"/>
  <c r="BC136" i="7"/>
  <c r="BD136" i="7"/>
  <c r="BC17" i="7"/>
  <c r="BD17" i="7"/>
  <c r="BD134" i="7"/>
  <c r="BC134" i="7"/>
  <c r="BC48" i="7"/>
  <c r="BD48" i="7"/>
  <c r="BC29" i="7"/>
  <c r="BD29" i="7"/>
  <c r="BC138" i="7"/>
  <c r="BD138" i="7"/>
  <c r="BC176" i="7"/>
  <c r="BD176" i="7"/>
  <c r="BC128" i="7"/>
  <c r="BD128" i="7"/>
  <c r="BD160" i="7"/>
  <c r="BC160" i="7"/>
  <c r="BC62" i="7"/>
  <c r="BD62" i="7"/>
  <c r="BC22" i="7"/>
  <c r="BD22" i="7"/>
  <c r="BC86" i="7"/>
  <c r="BD86" i="7"/>
  <c r="BD178" i="7"/>
  <c r="BC178" i="7"/>
  <c r="BC11" i="7"/>
  <c r="BD11" i="7"/>
  <c r="BC47" i="7"/>
  <c r="BD47" i="7"/>
  <c r="BC171" i="7"/>
  <c r="BD171" i="7"/>
  <c r="BC106" i="7"/>
  <c r="BD106" i="7"/>
  <c r="BC39" i="7"/>
  <c r="BD39" i="7"/>
  <c r="BC130" i="7"/>
  <c r="BD130" i="7"/>
  <c r="BD188" i="7"/>
  <c r="BC188" i="7"/>
  <c r="BC81" i="7"/>
  <c r="BD81" i="7"/>
  <c r="BC192" i="7"/>
  <c r="BD192" i="7"/>
  <c r="BC185" i="7"/>
  <c r="BD185" i="7"/>
  <c r="BC169" i="7"/>
  <c r="BD169" i="7"/>
  <c r="BC101" i="7"/>
  <c r="BD101" i="7"/>
  <c r="BC194" i="7"/>
  <c r="BD194" i="7"/>
  <c r="BC14" i="7"/>
  <c r="BD14" i="7"/>
  <c r="BC44" i="7"/>
  <c r="BD44" i="7"/>
  <c r="BD201" i="7"/>
  <c r="BC201" i="7"/>
  <c r="BC76" i="7"/>
  <c r="BD76" i="7"/>
  <c r="BC64" i="7"/>
  <c r="BD64" i="7"/>
  <c r="BC99" i="7"/>
  <c r="BD99" i="7"/>
  <c r="BC24" i="7"/>
  <c r="BD24" i="7"/>
  <c r="BC30" i="7"/>
  <c r="BD30" i="7"/>
  <c r="BC204" i="7"/>
  <c r="BD204" i="7"/>
  <c r="BC42" i="7"/>
  <c r="BD42" i="7"/>
  <c r="BC172" i="7"/>
  <c r="BD172" i="7"/>
  <c r="BC70" i="7"/>
  <c r="BD70" i="7"/>
  <c r="BC80" i="7"/>
  <c r="BD80" i="7"/>
  <c r="BD118" i="7"/>
  <c r="BC118" i="7"/>
  <c r="BC63" i="7"/>
  <c r="BD63" i="7"/>
  <c r="BC74" i="7"/>
  <c r="BD74" i="7"/>
  <c r="BD87" i="7"/>
  <c r="BC87" i="7"/>
  <c r="BC149" i="7"/>
  <c r="BD149" i="7"/>
  <c r="BC36" i="7"/>
  <c r="BD36" i="7"/>
  <c r="BC32" i="7"/>
  <c r="BD32" i="7"/>
  <c r="BC195" i="7"/>
  <c r="BD195" i="7"/>
  <c r="BC103" i="7"/>
  <c r="BD103" i="7"/>
  <c r="BD75" i="7"/>
  <c r="BC75" i="7"/>
  <c r="BC83" i="7"/>
  <c r="BD83" i="7"/>
  <c r="BC131" i="7"/>
  <c r="BD131" i="7"/>
  <c r="BD147" i="7"/>
  <c r="BC147" i="7"/>
  <c r="BC52" i="7"/>
  <c r="BD52" i="7"/>
  <c r="BC55" i="7"/>
  <c r="BD55" i="7"/>
  <c r="BC105" i="7"/>
  <c r="BD105" i="7"/>
  <c r="BC129" i="7"/>
  <c r="BD129" i="7"/>
  <c r="BC25" i="7"/>
  <c r="BD25" i="7"/>
  <c r="BC9" i="7"/>
  <c r="BD9" i="7"/>
  <c r="BD199" i="7"/>
  <c r="BC199" i="7"/>
  <c r="BC137" i="7"/>
  <c r="BD137" i="7"/>
  <c r="BD104" i="7"/>
  <c r="BC104" i="7"/>
  <c r="BD34" i="7"/>
  <c r="BC34" i="7"/>
  <c r="BD45" i="7"/>
  <c r="BC45" i="7"/>
  <c r="BD135" i="7"/>
  <c r="BC135" i="7"/>
  <c r="BD26" i="7"/>
  <c r="BC26" i="7"/>
  <c r="BC77" i="7"/>
  <c r="BD77" i="7"/>
  <c r="BC31" i="7"/>
  <c r="BD31" i="7"/>
  <c r="BC189" i="7"/>
  <c r="BD189" i="7"/>
  <c r="BC162" i="7"/>
  <c r="BD162" i="7"/>
  <c r="BC108" i="7"/>
  <c r="BD108" i="7"/>
  <c r="BC167" i="7"/>
  <c r="BD167" i="7"/>
  <c r="BC19" i="7"/>
  <c r="BD19" i="7"/>
  <c r="BC79" i="7"/>
  <c r="BD79" i="7"/>
  <c r="BC13" i="7"/>
  <c r="BD13" i="7"/>
  <c r="BC181" i="7"/>
  <c r="BD181" i="7"/>
  <c r="BD175" i="7"/>
  <c r="BC175" i="7"/>
  <c r="BC180" i="7"/>
  <c r="BD180" i="7"/>
  <c r="BC37" i="7"/>
  <c r="BD37" i="7"/>
  <c r="BC92" i="7"/>
  <c r="BD92" i="7"/>
  <c r="BC38" i="7"/>
  <c r="BD38" i="7"/>
  <c r="BD132" i="7"/>
  <c r="BC132" i="7"/>
  <c r="BC58" i="7"/>
  <c r="BD58" i="7"/>
  <c r="BC174" i="7"/>
  <c r="BD174" i="7"/>
  <c r="BD40" i="7"/>
  <c r="BC40" i="7"/>
  <c r="BC152" i="7"/>
  <c r="BD152" i="7"/>
  <c r="BC124" i="7"/>
  <c r="BD124" i="7"/>
  <c r="BC154" i="7"/>
  <c r="BD154" i="7"/>
  <c r="BC203" i="7"/>
  <c r="BD203" i="7"/>
  <c r="BC93" i="7"/>
  <c r="BD93" i="7"/>
  <c r="BC51" i="7"/>
  <c r="BD51" i="7"/>
  <c r="BC146" i="7"/>
  <c r="BD146" i="7"/>
  <c r="BC119" i="7"/>
  <c r="BD119" i="7"/>
  <c r="BC173" i="7"/>
  <c r="BD173" i="7"/>
  <c r="BC156" i="7"/>
  <c r="BD156" i="7"/>
  <c r="BC65" i="7"/>
  <c r="BD65" i="7"/>
  <c r="BC133" i="7"/>
  <c r="BD133" i="7"/>
  <c r="BC96" i="7"/>
  <c r="BD96" i="7"/>
  <c r="BC78" i="7"/>
  <c r="BD78" i="7"/>
  <c r="BD94" i="7"/>
  <c r="BC94" i="7"/>
  <c r="BC120" i="7"/>
  <c r="BD120" i="7"/>
  <c r="BD102" i="7"/>
  <c r="BC102" i="7"/>
  <c r="BD158" i="7"/>
  <c r="BC158" i="7"/>
  <c r="BC168" i="7"/>
  <c r="BD168" i="7"/>
  <c r="BC193" i="7"/>
  <c r="BD193" i="7"/>
  <c r="BC179" i="7"/>
  <c r="BD179" i="7"/>
  <c r="BC182" i="7"/>
  <c r="BD182" i="7"/>
  <c r="BC57" i="7"/>
  <c r="BD57" i="7"/>
  <c r="BC111" i="7"/>
  <c r="BD111" i="7"/>
  <c r="BD122" i="7"/>
  <c r="BC122" i="7"/>
  <c r="BD16" i="7"/>
  <c r="BC16" i="7"/>
  <c r="BC191" i="7"/>
  <c r="BD191" i="7"/>
  <c r="BD109" i="7"/>
  <c r="BC109" i="7"/>
  <c r="BC97" i="7"/>
  <c r="BD97" i="7"/>
  <c r="BC205" i="7"/>
  <c r="BD205" i="7"/>
  <c r="BC114" i="7"/>
  <c r="BD114" i="7"/>
  <c r="BC59" i="7"/>
  <c r="BD59" i="7"/>
  <c r="BD150" i="7"/>
  <c r="BC150" i="7"/>
  <c r="BC61" i="7"/>
  <c r="BD61" i="7"/>
  <c r="BC84" i="7"/>
  <c r="BD84" i="7"/>
  <c r="BC89" i="7"/>
  <c r="BD89" i="7"/>
  <c r="BC21" i="7"/>
  <c r="BD21" i="7"/>
  <c r="BC95" i="7"/>
  <c r="BD95" i="7"/>
  <c r="BD143" i="7"/>
  <c r="BC143" i="7"/>
  <c r="BD117" i="7"/>
  <c r="BC117" i="7"/>
  <c r="BC110" i="7"/>
  <c r="BD110" i="7"/>
  <c r="BC145" i="7"/>
  <c r="BD145" i="7"/>
  <c r="BD125" i="7"/>
  <c r="BC125" i="7"/>
  <c r="BD20" i="7"/>
  <c r="BC20" i="7"/>
  <c r="BD116" i="7"/>
  <c r="BC116" i="7"/>
  <c r="BD127" i="7"/>
  <c r="BC127" i="7"/>
  <c r="BC166" i="7"/>
  <c r="BD166" i="7"/>
  <c r="BD165" i="7"/>
  <c r="BC165" i="7"/>
  <c r="BC60" i="7"/>
  <c r="BD60" i="7"/>
  <c r="BC196" i="7"/>
  <c r="BD196" i="7"/>
  <c r="BC148" i="7"/>
  <c r="BD148" i="7"/>
  <c r="BC46" i="7"/>
  <c r="BD46" i="7"/>
  <c r="BC12" i="7"/>
  <c r="BD12" i="7"/>
  <c r="BC72" i="7"/>
  <c r="BD72" i="7"/>
  <c r="BD121" i="7"/>
  <c r="BC121" i="7"/>
  <c r="BC90" i="7"/>
  <c r="BD90" i="7"/>
  <c r="BC100" i="7"/>
  <c r="BD100" i="7"/>
  <c r="BC69" i="7"/>
  <c r="BD69" i="7"/>
  <c r="BC198" i="7"/>
  <c r="BD198" i="7"/>
  <c r="BC113" i="7"/>
  <c r="BD113" i="7"/>
  <c r="BD141" i="7"/>
  <c r="BC141" i="7"/>
  <c r="BC157" i="7"/>
  <c r="BD157" i="7"/>
  <c r="BD155" i="7"/>
  <c r="BC155" i="7"/>
  <c r="BC151" i="7"/>
  <c r="BD151" i="7"/>
  <c r="BC66" i="7"/>
  <c r="BD66" i="7"/>
  <c r="BC41" i="7"/>
  <c r="BD41" i="7"/>
  <c r="BC10" i="7"/>
  <c r="BD10" i="7"/>
  <c r="BD67" i="7"/>
  <c r="BC67" i="7"/>
  <c r="BC177" i="7"/>
  <c r="BD177" i="7"/>
  <c r="BD56" i="7"/>
  <c r="BC56" i="7"/>
  <c r="BC43" i="7"/>
  <c r="BD43" i="7"/>
  <c r="BC183" i="7"/>
  <c r="BD183" i="7"/>
  <c r="BC33" i="7"/>
  <c r="BD33" i="7"/>
  <c r="BD186" i="7"/>
  <c r="BC186" i="7"/>
  <c r="BC88" i="7"/>
  <c r="BD88" i="7"/>
  <c r="BD190" i="7"/>
  <c r="BC190" i="7"/>
  <c r="BD73" i="7"/>
  <c r="BC73" i="7"/>
  <c r="BC85" i="7"/>
  <c r="BD85" i="7"/>
  <c r="BC82" i="7"/>
  <c r="BD82" i="7"/>
  <c r="BC98" i="7"/>
  <c r="BD98" i="7"/>
  <c r="BD144" i="7"/>
  <c r="BC144" i="7"/>
  <c r="BC18" i="7"/>
  <c r="BD18" i="7"/>
  <c r="BC164" i="7"/>
  <c r="BD164" i="7"/>
  <c r="BD50" i="7"/>
  <c r="BC50" i="7"/>
  <c r="BD115" i="7"/>
  <c r="BC115" i="7"/>
  <c r="BD123" i="7"/>
  <c r="BC123" i="7"/>
  <c r="BC112" i="7"/>
  <c r="BD112" i="7"/>
  <c r="BC153" i="7"/>
  <c r="BD153" i="7"/>
  <c r="BC15" i="7"/>
  <c r="BD15" i="7"/>
  <c r="BD163" i="7"/>
  <c r="BC163" i="7"/>
  <c r="BC53" i="7"/>
  <c r="BD53" i="7"/>
  <c r="BD159" i="7"/>
  <c r="BC159" i="7"/>
  <c r="BC71" i="7"/>
  <c r="BD71" i="7"/>
  <c r="BD170" i="7"/>
  <c r="BC170" i="7"/>
  <c r="BD28" i="7"/>
  <c r="BC28" i="7"/>
  <c r="BC161" i="7"/>
  <c r="BD161" i="7"/>
  <c r="BC91" i="7"/>
  <c r="BD91" i="7"/>
  <c r="BD142" i="7"/>
  <c r="BC142" i="7"/>
  <c r="BD35" i="7"/>
  <c r="BC35" i="7"/>
  <c r="BC200" i="7"/>
  <c r="BD200" i="7"/>
  <c r="BD140" i="7"/>
  <c r="BC140" i="7"/>
  <c r="BC197" i="7"/>
  <c r="BD197" i="7"/>
  <c r="BD54" i="7"/>
  <c r="BC54" i="7"/>
  <c r="BC139" i="7"/>
  <c r="BD139" i="7"/>
  <c r="BD187" i="7"/>
  <c r="BC187" i="7"/>
  <c r="BD202" i="7"/>
  <c r="BC202" i="7"/>
  <c r="BC49" i="7"/>
  <c r="BD49" i="7"/>
  <c r="BC107" i="7"/>
  <c r="BD107" i="7"/>
  <c r="BC126" i="7"/>
  <c r="BD126" i="7"/>
  <c r="BD23" i="7"/>
  <c r="BC23" i="7"/>
  <c r="AI6" i="7"/>
  <c r="J21" i="14"/>
  <c r="BF74" i="7"/>
  <c r="BE74" i="7"/>
  <c r="BE149" i="7"/>
  <c r="BF149" i="7"/>
  <c r="BF36" i="7"/>
  <c r="BE36" i="7"/>
  <c r="BF195" i="7"/>
  <c r="BE195" i="7"/>
  <c r="BF48" i="7"/>
  <c r="BE48" i="7"/>
  <c r="BE29" i="7"/>
  <c r="BF29" i="7"/>
  <c r="BE138" i="7"/>
  <c r="BF138" i="7"/>
  <c r="BF176" i="7"/>
  <c r="BE176" i="7"/>
  <c r="BF128" i="7"/>
  <c r="BE128" i="7"/>
  <c r="BF194" i="7"/>
  <c r="BE194" i="7"/>
  <c r="BF112" i="7"/>
  <c r="BE112" i="7"/>
  <c r="BE15" i="7"/>
  <c r="BF15" i="7"/>
  <c r="BE53" i="7"/>
  <c r="BF53" i="7"/>
  <c r="BF71" i="7"/>
  <c r="BE71" i="7"/>
  <c r="BF28" i="7"/>
  <c r="BE28" i="7"/>
  <c r="BE91" i="7"/>
  <c r="BF91" i="7"/>
  <c r="BF52" i="7"/>
  <c r="BE52" i="7"/>
  <c r="BF121" i="7"/>
  <c r="BE121" i="7"/>
  <c r="BF90" i="7"/>
  <c r="BE90" i="7"/>
  <c r="BF172" i="7"/>
  <c r="BE172" i="7"/>
  <c r="BE70" i="7"/>
  <c r="BF70" i="7"/>
  <c r="BE118" i="7"/>
  <c r="BF118" i="7"/>
  <c r="BF63" i="7"/>
  <c r="BE63" i="7"/>
  <c r="BF147" i="7"/>
  <c r="BE147" i="7"/>
  <c r="BF141" i="7"/>
  <c r="BE141" i="7"/>
  <c r="BF155" i="7"/>
  <c r="BE155" i="7"/>
  <c r="BF66" i="7"/>
  <c r="BE66" i="7"/>
  <c r="BF10" i="7"/>
  <c r="BE10" i="7"/>
  <c r="BF33" i="7"/>
  <c r="BE33" i="7"/>
  <c r="BF192" i="7"/>
  <c r="BE192" i="7"/>
  <c r="BE185" i="7"/>
  <c r="BF185" i="7"/>
  <c r="BF169" i="7"/>
  <c r="BE169" i="7"/>
  <c r="BF101" i="7"/>
  <c r="BE101" i="7"/>
  <c r="BF102" i="7"/>
  <c r="BE102" i="7"/>
  <c r="BF86" i="7"/>
  <c r="BE86" i="7"/>
  <c r="BF178" i="7"/>
  <c r="BE178" i="7"/>
  <c r="BE11" i="7"/>
  <c r="BF11" i="7"/>
  <c r="BF47" i="7"/>
  <c r="BE47" i="7"/>
  <c r="BF57" i="7"/>
  <c r="BE57" i="7"/>
  <c r="BF103" i="7"/>
  <c r="BE103" i="7"/>
  <c r="BF133" i="7"/>
  <c r="BE133" i="7"/>
  <c r="BE92" i="7"/>
  <c r="BF92" i="7"/>
  <c r="BF132" i="7"/>
  <c r="BE132" i="7"/>
  <c r="BE174" i="7"/>
  <c r="BF174" i="7"/>
  <c r="BF152" i="7"/>
  <c r="BE152" i="7"/>
  <c r="BF154" i="7"/>
  <c r="BE154" i="7"/>
  <c r="BF51" i="7"/>
  <c r="BE51" i="7"/>
  <c r="BF56" i="7"/>
  <c r="BE56" i="7"/>
  <c r="BF81" i="7"/>
  <c r="BE81" i="7"/>
  <c r="BF27" i="7"/>
  <c r="BE27" i="7"/>
  <c r="BF68" i="7"/>
  <c r="BE68" i="7"/>
  <c r="BF184" i="7"/>
  <c r="BE184" i="7"/>
  <c r="BE136" i="7"/>
  <c r="BF136" i="7"/>
  <c r="BE165" i="7"/>
  <c r="BF165" i="7"/>
  <c r="BF105" i="7"/>
  <c r="BE105" i="7"/>
  <c r="BE25" i="7"/>
  <c r="BF25" i="7"/>
  <c r="BF199" i="7"/>
  <c r="BE199" i="7"/>
  <c r="BF137" i="7"/>
  <c r="BE137" i="7"/>
  <c r="BE104" i="7"/>
  <c r="BF104" i="7"/>
  <c r="BE34" i="7"/>
  <c r="BF34" i="7"/>
  <c r="BE62" i="7"/>
  <c r="BF62" i="7"/>
  <c r="BE60" i="7"/>
  <c r="BF60" i="7"/>
  <c r="BF201" i="7"/>
  <c r="BE201" i="7"/>
  <c r="BF196" i="7"/>
  <c r="BE196" i="7"/>
  <c r="BF76" i="7"/>
  <c r="BE76" i="7"/>
  <c r="BF148" i="7"/>
  <c r="BE148" i="7"/>
  <c r="BF64" i="7"/>
  <c r="BE64" i="7"/>
  <c r="BF46" i="7"/>
  <c r="BE46" i="7"/>
  <c r="BF99" i="7"/>
  <c r="BE99" i="7"/>
  <c r="BE12" i="7"/>
  <c r="BF12" i="7"/>
  <c r="BF24" i="7"/>
  <c r="BE24" i="7"/>
  <c r="BF72" i="7"/>
  <c r="BE72" i="7"/>
  <c r="BE77" i="7"/>
  <c r="BF77" i="7"/>
  <c r="BF130" i="7"/>
  <c r="BE130" i="7"/>
  <c r="BF65" i="7"/>
  <c r="BE65" i="7"/>
  <c r="BF45" i="7"/>
  <c r="BE45" i="7"/>
  <c r="BF142" i="7"/>
  <c r="BE142" i="7"/>
  <c r="BF35" i="7"/>
  <c r="BE35" i="7"/>
  <c r="BF200" i="7"/>
  <c r="BE200" i="7"/>
  <c r="BF140" i="7"/>
  <c r="BE140" i="7"/>
  <c r="BF197" i="7"/>
  <c r="BE197" i="7"/>
  <c r="BF54" i="7"/>
  <c r="BE54" i="7"/>
  <c r="BF139" i="7"/>
  <c r="BE139" i="7"/>
  <c r="BE187" i="7"/>
  <c r="BF187" i="7"/>
  <c r="BF202" i="7"/>
  <c r="BE202" i="7"/>
  <c r="BF49" i="7"/>
  <c r="BE49" i="7"/>
  <c r="BE107" i="7"/>
  <c r="BF107" i="7"/>
  <c r="BE126" i="7"/>
  <c r="BF126" i="7"/>
  <c r="BF117" i="7"/>
  <c r="BE117" i="7"/>
  <c r="BF131" i="7"/>
  <c r="BE131" i="7"/>
  <c r="BF160" i="7"/>
  <c r="BE160" i="7"/>
  <c r="BF87" i="7"/>
  <c r="BE87" i="7"/>
  <c r="BE32" i="7"/>
  <c r="BF32" i="7"/>
  <c r="BF17" i="7"/>
  <c r="BE17" i="7"/>
  <c r="BF44" i="7"/>
  <c r="BE44" i="7"/>
  <c r="BE96" i="7"/>
  <c r="BF96" i="7"/>
  <c r="BE78" i="7"/>
  <c r="BF78" i="7"/>
  <c r="BF94" i="7"/>
  <c r="BE94" i="7"/>
  <c r="BF120" i="7"/>
  <c r="BE120" i="7"/>
  <c r="BF123" i="7"/>
  <c r="BE123" i="7"/>
  <c r="BF153" i="7"/>
  <c r="BE153" i="7"/>
  <c r="BF163" i="7"/>
  <c r="BE163" i="7"/>
  <c r="BF159" i="7"/>
  <c r="BE159" i="7"/>
  <c r="BF170" i="7"/>
  <c r="BE170" i="7"/>
  <c r="BF161" i="7"/>
  <c r="BE161" i="7"/>
  <c r="BF30" i="7"/>
  <c r="BE30" i="7"/>
  <c r="BE83" i="7"/>
  <c r="BF83" i="7"/>
  <c r="BF26" i="7"/>
  <c r="BE26" i="7"/>
  <c r="BF204" i="7"/>
  <c r="BE204" i="7"/>
  <c r="BE42" i="7"/>
  <c r="BF42" i="7"/>
  <c r="BF100" i="7"/>
  <c r="BE100" i="7"/>
  <c r="BF69" i="7"/>
  <c r="BE69" i="7"/>
  <c r="BF80" i="7"/>
  <c r="BE80" i="7"/>
  <c r="BE198" i="7"/>
  <c r="BF198" i="7"/>
  <c r="BF110" i="7"/>
  <c r="BE110" i="7"/>
  <c r="BE50" i="7"/>
  <c r="BF50" i="7"/>
  <c r="BF157" i="7"/>
  <c r="BE157" i="7"/>
  <c r="BF151" i="7"/>
  <c r="BE151" i="7"/>
  <c r="BF41" i="7"/>
  <c r="BE41" i="7"/>
  <c r="BF156" i="7"/>
  <c r="BE156" i="7"/>
  <c r="BE125" i="7"/>
  <c r="BF125" i="7"/>
  <c r="BF20" i="7"/>
  <c r="BE20" i="7"/>
  <c r="BE116" i="7"/>
  <c r="BF116" i="7"/>
  <c r="BF127" i="7"/>
  <c r="BE127" i="7"/>
  <c r="BF166" i="7"/>
  <c r="BE166" i="7"/>
  <c r="BF22" i="7"/>
  <c r="BE22" i="7"/>
  <c r="BF168" i="7"/>
  <c r="BE168" i="7"/>
  <c r="BF193" i="7"/>
  <c r="BE193" i="7"/>
  <c r="BF179" i="7"/>
  <c r="BE179" i="7"/>
  <c r="BF182" i="7"/>
  <c r="BE182" i="7"/>
  <c r="BF171" i="7"/>
  <c r="BE171" i="7"/>
  <c r="BF106" i="7"/>
  <c r="BE106" i="7"/>
  <c r="BF188" i="7"/>
  <c r="BE188" i="7"/>
  <c r="BF37" i="7"/>
  <c r="BE37" i="7"/>
  <c r="BE38" i="7"/>
  <c r="BF38" i="7"/>
  <c r="BF58" i="7"/>
  <c r="BE58" i="7"/>
  <c r="BF40" i="7"/>
  <c r="BE40" i="7"/>
  <c r="BF124" i="7"/>
  <c r="BE124" i="7"/>
  <c r="BE203" i="7"/>
  <c r="BF203" i="7"/>
  <c r="BF93" i="7"/>
  <c r="BE93" i="7"/>
  <c r="BF115" i="7"/>
  <c r="BE115" i="7"/>
  <c r="BF146" i="7"/>
  <c r="BE146" i="7"/>
  <c r="BF119" i="7"/>
  <c r="BE119" i="7"/>
  <c r="BF173" i="7"/>
  <c r="BE173" i="7"/>
  <c r="BF134" i="7"/>
  <c r="BE134" i="7"/>
  <c r="BF55" i="7"/>
  <c r="BE55" i="7"/>
  <c r="BF129" i="7"/>
  <c r="BE129" i="7"/>
  <c r="BF9" i="7"/>
  <c r="BE9" i="7"/>
  <c r="BF84" i="7"/>
  <c r="BE84" i="7"/>
  <c r="BE89" i="7"/>
  <c r="BF89" i="7"/>
  <c r="BF21" i="7"/>
  <c r="BE21" i="7"/>
  <c r="BE95" i="7"/>
  <c r="BF95" i="7"/>
  <c r="BF143" i="7"/>
  <c r="BE143" i="7"/>
  <c r="BF113" i="7"/>
  <c r="BE113" i="7"/>
  <c r="BF67" i="7"/>
  <c r="BE67" i="7"/>
  <c r="BF145" i="7"/>
  <c r="BE145" i="7"/>
  <c r="BF14" i="7"/>
  <c r="BE14" i="7"/>
  <c r="BE186" i="7"/>
  <c r="BF186" i="7"/>
  <c r="BF88" i="7"/>
  <c r="BE88" i="7"/>
  <c r="BF190" i="7"/>
  <c r="BE190" i="7"/>
  <c r="BF73" i="7"/>
  <c r="BE73" i="7"/>
  <c r="BF85" i="7"/>
  <c r="BE85" i="7"/>
  <c r="BE82" i="7"/>
  <c r="BF82" i="7"/>
  <c r="BE98" i="7"/>
  <c r="BF98" i="7"/>
  <c r="BF144" i="7"/>
  <c r="BE144" i="7"/>
  <c r="BF18" i="7"/>
  <c r="BE18" i="7"/>
  <c r="BF158" i="7"/>
  <c r="BE158" i="7"/>
  <c r="BF31" i="7"/>
  <c r="BE31" i="7"/>
  <c r="BF189" i="7"/>
  <c r="BE189" i="7"/>
  <c r="BF162" i="7"/>
  <c r="BE162" i="7"/>
  <c r="BF108" i="7"/>
  <c r="BE108" i="7"/>
  <c r="BE167" i="7"/>
  <c r="BF167" i="7"/>
  <c r="BF19" i="7"/>
  <c r="BE19" i="7"/>
  <c r="BF79" i="7"/>
  <c r="BE79" i="7"/>
  <c r="BF13" i="7"/>
  <c r="BE13" i="7"/>
  <c r="BE181" i="7"/>
  <c r="BF181" i="7"/>
  <c r="BF175" i="7"/>
  <c r="BE175" i="7"/>
  <c r="BE180" i="7"/>
  <c r="BF180" i="7"/>
  <c r="BE23" i="7"/>
  <c r="BF23" i="7"/>
  <c r="BE177" i="7"/>
  <c r="BF177" i="7"/>
  <c r="BE183" i="7"/>
  <c r="BF183" i="7"/>
  <c r="BF135" i="7"/>
  <c r="BE135" i="7"/>
  <c r="BE111" i="7"/>
  <c r="BF111" i="7"/>
  <c r="BF122" i="7"/>
  <c r="BE122" i="7"/>
  <c r="BF16" i="7"/>
  <c r="BE16" i="7"/>
  <c r="BF39" i="7"/>
  <c r="BE39" i="7"/>
  <c r="BF191" i="7"/>
  <c r="BE191" i="7"/>
  <c r="BF109" i="7"/>
  <c r="BE109" i="7"/>
  <c r="BF97" i="7"/>
  <c r="BE97" i="7"/>
  <c r="BF205" i="7"/>
  <c r="BE205" i="7"/>
  <c r="BE114" i="7"/>
  <c r="BF114" i="7"/>
  <c r="BF59" i="7"/>
  <c r="BE59" i="7"/>
  <c r="BE150" i="7"/>
  <c r="BF150" i="7"/>
  <c r="BE61" i="7"/>
  <c r="BF61" i="7"/>
  <c r="BF75" i="7"/>
  <c r="BE75" i="7"/>
  <c r="BF43" i="7"/>
  <c r="BE43" i="7"/>
  <c r="BF164" i="7"/>
  <c r="BE164" i="7"/>
  <c r="AK6" i="7"/>
  <c r="J23" i="14" l="1"/>
  <c r="BF6" i="7"/>
  <c r="BF2" i="7" s="1"/>
  <c r="BK137" i="7" s="1"/>
  <c r="BD6" i="7"/>
  <c r="BD2" i="7" s="1"/>
  <c r="BI113" i="7" s="1"/>
  <c r="BC6" i="7"/>
  <c r="BC2" i="7" s="1"/>
  <c r="BH113" i="7" s="1"/>
  <c r="BE6" i="7"/>
  <c r="BE2" i="7" s="1"/>
  <c r="BJ113" i="7" s="1"/>
  <c r="BK166" i="7" l="1"/>
  <c r="BK98" i="7"/>
  <c r="BK167" i="7"/>
  <c r="BK132" i="7"/>
  <c r="BK28" i="7"/>
  <c r="BK201" i="7"/>
  <c r="BK44" i="7"/>
  <c r="BK198" i="7"/>
  <c r="BK48" i="7"/>
  <c r="BK128" i="7"/>
  <c r="BK62" i="7"/>
  <c r="BK9" i="7"/>
  <c r="BK26" i="7"/>
  <c r="BK11" i="7"/>
  <c r="BK31" i="7"/>
  <c r="BK102" i="7"/>
  <c r="BK77" i="7"/>
  <c r="BK55" i="7"/>
  <c r="BK94" i="7"/>
  <c r="BK34" i="7"/>
  <c r="BK141" i="7"/>
  <c r="BK40" i="7"/>
  <c r="BK49" i="7"/>
  <c r="BK59" i="7"/>
  <c r="BK129" i="7"/>
  <c r="BK69" i="7"/>
  <c r="BK81" i="7"/>
  <c r="BK117" i="7"/>
  <c r="BK189" i="7"/>
  <c r="BK42" i="7"/>
  <c r="BK84" i="7"/>
  <c r="BK12" i="7"/>
  <c r="BK38" i="7"/>
  <c r="BK97" i="7"/>
  <c r="BK174" i="7"/>
  <c r="BK180" i="7"/>
  <c r="BK126" i="7"/>
  <c r="BK66" i="7"/>
  <c r="BK191" i="7"/>
  <c r="BK118" i="7"/>
  <c r="BK80" i="7"/>
  <c r="BK140" i="7"/>
  <c r="BK45" i="7"/>
  <c r="BK186" i="7"/>
  <c r="BK162" i="7"/>
  <c r="BK19" i="7"/>
  <c r="BK179" i="7"/>
  <c r="BK145" i="7"/>
  <c r="BK202" i="7"/>
  <c r="BK29" i="7"/>
  <c r="BK37" i="7"/>
  <c r="BK36" i="7"/>
  <c r="BK88" i="7"/>
  <c r="BK104" i="7"/>
  <c r="BK89" i="7"/>
  <c r="BK73" i="7"/>
  <c r="BK103" i="7"/>
  <c r="BK135" i="7"/>
  <c r="BK92" i="7"/>
  <c r="BK168" i="7"/>
  <c r="BK114" i="7"/>
  <c r="BK124" i="7"/>
  <c r="BK123" i="7"/>
  <c r="BK51" i="7"/>
  <c r="BK17" i="7"/>
  <c r="BK171" i="7"/>
  <c r="BK185" i="7"/>
  <c r="BK56" i="7"/>
  <c r="BK58" i="7"/>
  <c r="BK53" i="7"/>
  <c r="BK39" i="7"/>
  <c r="BK157" i="7"/>
  <c r="BK83" i="7"/>
  <c r="BK152" i="7"/>
  <c r="BK13" i="7"/>
  <c r="BK16" i="7"/>
  <c r="BK136" i="7"/>
  <c r="BK65" i="7"/>
  <c r="BK181" i="7"/>
  <c r="BK172" i="7"/>
  <c r="BK70" i="7"/>
  <c r="BK54" i="7"/>
  <c r="BK35" i="7"/>
  <c r="BK33" i="7"/>
  <c r="BK133" i="7"/>
  <c r="BK155" i="7"/>
  <c r="BK95" i="7"/>
  <c r="BK22" i="7"/>
  <c r="BK112" i="7"/>
  <c r="BK138" i="7"/>
  <c r="BK146" i="7"/>
  <c r="BK101" i="7"/>
  <c r="BK63" i="7"/>
  <c r="BK120" i="7"/>
  <c r="BK160" i="7"/>
  <c r="BK159" i="7"/>
  <c r="BK78" i="7"/>
  <c r="BK188" i="7"/>
  <c r="BK184" i="7"/>
  <c r="BK43" i="7"/>
  <c r="BK177" i="7"/>
  <c r="BK32" i="7"/>
  <c r="BK82" i="7"/>
  <c r="BK149" i="7"/>
  <c r="BK195" i="7"/>
  <c r="BK23" i="7"/>
  <c r="BK193" i="7"/>
  <c r="BK71" i="7"/>
  <c r="BK116" i="7"/>
  <c r="BK200" i="7"/>
  <c r="BK15" i="7"/>
  <c r="BK61" i="7"/>
  <c r="BK18" i="7"/>
  <c r="BK111" i="7"/>
  <c r="BK190" i="7"/>
  <c r="BK142" i="7"/>
  <c r="BK170" i="7"/>
  <c r="BK87" i="7"/>
  <c r="BK182" i="7"/>
  <c r="BK127" i="7"/>
  <c r="BK110" i="7"/>
  <c r="BK107" i="7"/>
  <c r="BK165" i="7"/>
  <c r="BK169" i="7"/>
  <c r="BK199" i="7"/>
  <c r="BK178" i="7"/>
  <c r="BK57" i="7"/>
  <c r="BK14" i="7"/>
  <c r="BK60" i="7"/>
  <c r="BK205" i="7"/>
  <c r="BK74" i="7"/>
  <c r="BK147" i="7"/>
  <c r="BK99" i="7"/>
  <c r="BK204" i="7"/>
  <c r="BK105" i="7"/>
  <c r="BK30" i="7"/>
  <c r="BK144" i="7"/>
  <c r="BK47" i="7"/>
  <c r="BK130" i="7"/>
  <c r="BK106" i="7"/>
  <c r="BK64" i="7"/>
  <c r="BK203" i="7"/>
  <c r="BK90" i="7"/>
  <c r="BK96" i="7"/>
  <c r="BK108" i="7"/>
  <c r="BK156" i="7"/>
  <c r="BK86" i="7"/>
  <c r="BK148" i="7"/>
  <c r="BK46" i="7"/>
  <c r="BK164" i="7"/>
  <c r="BK68" i="7"/>
  <c r="BK153" i="7"/>
  <c r="BK161" i="7"/>
  <c r="BK187" i="7"/>
  <c r="BK119" i="7"/>
  <c r="BK21" i="7"/>
  <c r="BK175" i="7"/>
  <c r="BK41" i="7"/>
  <c r="BK150" i="7"/>
  <c r="BK75" i="7"/>
  <c r="BK158" i="7"/>
  <c r="BK50" i="7"/>
  <c r="BK131" i="7"/>
  <c r="BK194" i="7"/>
  <c r="BK100" i="7"/>
  <c r="BK91" i="7"/>
  <c r="BK151" i="7"/>
  <c r="BK176" i="7"/>
  <c r="BK121" i="7"/>
  <c r="BK196" i="7"/>
  <c r="BK163" i="7"/>
  <c r="BK197" i="7"/>
  <c r="BK27" i="7"/>
  <c r="BK24" i="7"/>
  <c r="BK93" i="7"/>
  <c r="BK72" i="7"/>
  <c r="BK52" i="7"/>
  <c r="BK173" i="7"/>
  <c r="BK134" i="7"/>
  <c r="BK113" i="7"/>
  <c r="BL113" i="7" s="1"/>
  <c r="BM113" i="7" s="1"/>
  <c r="BO113" i="7" s="1"/>
  <c r="BK79" i="7"/>
  <c r="BK76" i="7"/>
  <c r="BK109" i="7"/>
  <c r="BK192" i="7"/>
  <c r="BK85" i="7"/>
  <c r="BK10" i="7"/>
  <c r="BK183" i="7"/>
  <c r="BK67" i="7"/>
  <c r="BK122" i="7"/>
  <c r="BK143" i="7"/>
  <c r="BK139" i="7"/>
  <c r="BK154" i="7"/>
  <c r="BK125" i="7"/>
  <c r="BK20" i="7"/>
  <c r="BK25" i="7"/>
  <c r="BK115" i="7"/>
  <c r="BH9" i="7"/>
  <c r="BH29" i="7"/>
  <c r="BH44" i="7"/>
  <c r="BH165" i="7"/>
  <c r="BH137" i="7"/>
  <c r="BH157" i="7"/>
  <c r="BH102" i="7"/>
  <c r="BH125" i="7"/>
  <c r="BH122" i="7"/>
  <c r="BH192" i="7"/>
  <c r="BH138" i="7"/>
  <c r="BH107" i="7"/>
  <c r="BH88" i="7"/>
  <c r="BH200" i="7"/>
  <c r="BH174" i="7"/>
  <c r="BH58" i="7"/>
  <c r="BH141" i="7"/>
  <c r="BH24" i="7"/>
  <c r="BH45" i="7"/>
  <c r="BH114" i="7"/>
  <c r="BH169" i="7"/>
  <c r="BH171" i="7"/>
  <c r="BH17" i="7"/>
  <c r="BH10" i="7"/>
  <c r="BH158" i="7"/>
  <c r="BH54" i="7"/>
  <c r="BH130" i="7"/>
  <c r="BH95" i="7"/>
  <c r="BH78" i="7"/>
  <c r="BH117" i="7"/>
  <c r="BH35" i="7"/>
  <c r="BH160" i="7"/>
  <c r="BH161" i="7"/>
  <c r="BH172" i="7"/>
  <c r="BH175" i="7"/>
  <c r="BH199" i="7"/>
  <c r="BH16" i="7"/>
  <c r="BH89" i="7"/>
  <c r="BH136" i="7"/>
  <c r="BH155" i="7"/>
  <c r="BH170" i="7"/>
  <c r="BH84" i="7"/>
  <c r="BH121" i="7"/>
  <c r="BH37" i="7"/>
  <c r="BH26" i="7"/>
  <c r="BH147" i="7"/>
  <c r="BH66" i="7"/>
  <c r="BH12" i="7"/>
  <c r="BH38" i="7"/>
  <c r="BH40" i="7"/>
  <c r="BH47" i="7"/>
  <c r="BH148" i="7"/>
  <c r="BH201" i="7"/>
  <c r="BH120" i="7"/>
  <c r="BH31" i="7"/>
  <c r="BH115" i="7"/>
  <c r="BH118" i="7"/>
  <c r="BH180" i="7"/>
  <c r="BH57" i="7"/>
  <c r="BH97" i="7"/>
  <c r="BH22" i="7"/>
  <c r="BH151" i="7"/>
  <c r="BH90" i="7"/>
  <c r="BH205" i="7"/>
  <c r="BH127" i="7"/>
  <c r="BH144" i="7"/>
  <c r="BH65" i="7"/>
  <c r="BH124" i="7"/>
  <c r="BH42" i="7"/>
  <c r="BH173" i="7"/>
  <c r="BH99" i="7"/>
  <c r="BH189" i="7"/>
  <c r="BH134" i="7"/>
  <c r="BH11" i="7"/>
  <c r="BH63" i="7"/>
  <c r="BH93" i="7"/>
  <c r="BH82" i="7"/>
  <c r="BH198" i="7"/>
  <c r="BH94" i="7"/>
  <c r="BH18" i="7"/>
  <c r="BH139" i="7"/>
  <c r="BH185" i="7"/>
  <c r="BH181" i="7"/>
  <c r="BH132" i="7"/>
  <c r="BH162" i="7"/>
  <c r="BH203" i="7"/>
  <c r="BH92" i="7"/>
  <c r="BH156" i="7"/>
  <c r="BH146" i="7"/>
  <c r="BH196" i="7"/>
  <c r="BH101" i="7"/>
  <c r="BH123" i="7"/>
  <c r="BH166" i="7"/>
  <c r="BH184" i="7"/>
  <c r="BH133" i="7"/>
  <c r="BH79" i="7"/>
  <c r="BH187" i="7"/>
  <c r="BH150" i="7"/>
  <c r="BH83" i="7"/>
  <c r="BH182" i="7"/>
  <c r="BH68" i="7"/>
  <c r="BH91" i="7"/>
  <c r="BH111" i="7"/>
  <c r="BH19" i="7"/>
  <c r="BH116" i="7"/>
  <c r="BH59" i="7"/>
  <c r="BH193" i="7"/>
  <c r="BH188" i="7"/>
  <c r="BH77" i="7"/>
  <c r="BH153" i="7"/>
  <c r="BH164" i="7"/>
  <c r="BH152" i="7"/>
  <c r="BH32" i="7"/>
  <c r="BH186" i="7"/>
  <c r="BH20" i="7"/>
  <c r="BH197" i="7"/>
  <c r="BH67" i="7"/>
  <c r="BH74" i="7"/>
  <c r="BH131" i="7"/>
  <c r="BH129" i="7"/>
  <c r="BH143" i="7"/>
  <c r="BH168" i="7"/>
  <c r="BH204" i="7"/>
  <c r="BH61" i="7"/>
  <c r="BH145" i="7"/>
  <c r="BH28" i="7"/>
  <c r="BH33" i="7"/>
  <c r="BH50" i="7"/>
  <c r="BH64" i="7"/>
  <c r="BH43" i="7"/>
  <c r="BH34" i="7"/>
  <c r="BH76" i="7"/>
  <c r="BH25" i="7"/>
  <c r="BH52" i="7"/>
  <c r="BH96" i="7"/>
  <c r="BH87" i="7"/>
  <c r="BH112" i="7"/>
  <c r="BH100" i="7"/>
  <c r="BH71" i="7"/>
  <c r="BH14" i="7"/>
  <c r="BH104" i="7"/>
  <c r="BH72" i="7"/>
  <c r="BH60" i="7"/>
  <c r="BH30" i="7"/>
  <c r="BH15" i="7"/>
  <c r="BH176" i="7"/>
  <c r="BH36" i="7"/>
  <c r="BH81" i="7"/>
  <c r="BH106" i="7"/>
  <c r="BH62" i="7"/>
  <c r="BH51" i="7"/>
  <c r="BH109" i="7"/>
  <c r="BH21" i="7"/>
  <c r="BH46" i="7"/>
  <c r="BH191" i="7"/>
  <c r="BH48" i="7"/>
  <c r="BH159" i="7"/>
  <c r="BH105" i="7"/>
  <c r="BH167" i="7"/>
  <c r="BH128" i="7"/>
  <c r="BH135" i="7"/>
  <c r="BH202" i="7"/>
  <c r="BH98" i="7"/>
  <c r="BH69" i="7"/>
  <c r="BH49" i="7"/>
  <c r="BH154" i="7"/>
  <c r="BH119" i="7"/>
  <c r="BH86" i="7"/>
  <c r="BH190" i="7"/>
  <c r="BH183" i="7"/>
  <c r="BH56" i="7"/>
  <c r="BH53" i="7"/>
  <c r="BH13" i="7"/>
  <c r="BH80" i="7"/>
  <c r="BH70" i="7"/>
  <c r="BH110" i="7"/>
  <c r="BH194" i="7"/>
  <c r="BH85" i="7"/>
  <c r="BH195" i="7"/>
  <c r="BH55" i="7"/>
  <c r="BH179" i="7"/>
  <c r="BH108" i="7"/>
  <c r="BH178" i="7"/>
  <c r="BH177" i="7"/>
  <c r="BH103" i="7"/>
  <c r="BH27" i="7"/>
  <c r="BH163" i="7"/>
  <c r="BH140" i="7"/>
  <c r="BH73" i="7"/>
  <c r="BH23" i="7"/>
  <c r="BH126" i="7"/>
  <c r="BH149" i="7"/>
  <c r="BH142" i="7"/>
  <c r="BH75" i="7"/>
  <c r="BH41" i="7"/>
  <c r="BH39" i="7"/>
  <c r="BI72" i="7"/>
  <c r="BI166" i="7"/>
  <c r="BI25" i="7"/>
  <c r="BI127" i="7"/>
  <c r="BI54" i="7"/>
  <c r="BI46" i="7"/>
  <c r="BI162" i="7"/>
  <c r="BI60" i="7"/>
  <c r="BI199" i="7"/>
  <c r="BI130" i="7"/>
  <c r="BI196" i="7"/>
  <c r="BI142" i="7"/>
  <c r="BI24" i="7"/>
  <c r="BI91" i="7"/>
  <c r="BI33" i="7"/>
  <c r="BI105" i="7"/>
  <c r="BI164" i="7"/>
  <c r="BI103" i="7"/>
  <c r="BI181" i="7"/>
  <c r="BI109" i="7"/>
  <c r="BI48" i="7"/>
  <c r="BI10" i="7"/>
  <c r="BI195" i="7"/>
  <c r="BI45" i="7"/>
  <c r="BI16" i="7"/>
  <c r="BI30" i="7"/>
  <c r="BI90" i="7"/>
  <c r="BI32" i="7"/>
  <c r="BI169" i="7"/>
  <c r="BI64" i="7"/>
  <c r="BI101" i="7"/>
  <c r="BI177" i="7"/>
  <c r="BI129" i="7"/>
  <c r="BI95" i="7"/>
  <c r="BI85" i="7"/>
  <c r="BI21" i="7"/>
  <c r="BI128" i="7"/>
  <c r="BI117" i="7"/>
  <c r="BI43" i="7"/>
  <c r="BI84" i="7"/>
  <c r="BI61" i="7"/>
  <c r="BI126" i="7"/>
  <c r="BI76" i="7"/>
  <c r="BI71" i="7"/>
  <c r="BI75" i="7"/>
  <c r="BI55" i="7"/>
  <c r="BI165" i="7"/>
  <c r="BI132" i="7"/>
  <c r="BI82" i="7"/>
  <c r="BI176" i="7"/>
  <c r="BI74" i="7"/>
  <c r="BI161" i="7"/>
  <c r="BI131" i="7"/>
  <c r="BI19" i="7"/>
  <c r="BI81" i="7"/>
  <c r="BI77" i="7"/>
  <c r="BI86" i="7"/>
  <c r="BI49" i="7"/>
  <c r="BI152" i="7"/>
  <c r="BI183" i="7"/>
  <c r="BI96" i="7"/>
  <c r="BI56" i="7"/>
  <c r="BI121" i="7"/>
  <c r="BI97" i="7"/>
  <c r="BI15" i="7"/>
  <c r="BI93" i="7"/>
  <c r="BI140" i="7"/>
  <c r="BI185" i="7"/>
  <c r="BI190" i="7"/>
  <c r="BI156" i="7"/>
  <c r="BI180" i="7"/>
  <c r="BI159" i="7"/>
  <c r="BI191" i="7"/>
  <c r="BI78" i="7"/>
  <c r="BI139" i="7"/>
  <c r="BI53" i="7"/>
  <c r="BI13" i="7"/>
  <c r="BI193" i="7"/>
  <c r="BI146" i="7"/>
  <c r="BI115" i="7"/>
  <c r="BI31" i="7"/>
  <c r="BI125" i="7"/>
  <c r="BI47" i="7"/>
  <c r="BI143" i="7"/>
  <c r="BI27" i="7"/>
  <c r="BI73" i="7"/>
  <c r="BI62" i="7"/>
  <c r="BI88" i="7"/>
  <c r="BI118" i="7"/>
  <c r="BI157" i="7"/>
  <c r="BI186" i="7"/>
  <c r="BI112" i="7"/>
  <c r="BI70" i="7"/>
  <c r="BI57" i="7"/>
  <c r="BI92" i="7"/>
  <c r="BI173" i="7"/>
  <c r="BI138" i="7"/>
  <c r="BI107" i="7"/>
  <c r="BI144" i="7"/>
  <c r="BI100" i="7"/>
  <c r="BI133" i="7"/>
  <c r="BI188" i="7"/>
  <c r="BI35" i="7"/>
  <c r="BI160" i="7"/>
  <c r="BI36" i="7"/>
  <c r="BI141" i="7"/>
  <c r="BI175" i="7"/>
  <c r="BI68" i="7"/>
  <c r="BI194" i="7"/>
  <c r="BI20" i="7"/>
  <c r="BI158" i="7"/>
  <c r="BI170" i="7"/>
  <c r="BI168" i="7"/>
  <c r="BI167" i="7"/>
  <c r="BI65" i="7"/>
  <c r="BI147" i="7"/>
  <c r="BI192" i="7"/>
  <c r="BI108" i="7"/>
  <c r="BI37" i="7"/>
  <c r="BI52" i="7"/>
  <c r="BI98" i="7"/>
  <c r="BI182" i="7"/>
  <c r="BI83" i="7"/>
  <c r="BI202" i="7"/>
  <c r="BI149" i="7"/>
  <c r="BI51" i="7"/>
  <c r="BI136" i="7"/>
  <c r="BI110" i="7"/>
  <c r="BI171" i="7"/>
  <c r="BI50" i="7"/>
  <c r="BI124" i="7"/>
  <c r="BI137" i="7"/>
  <c r="BI184" i="7"/>
  <c r="BI155" i="7"/>
  <c r="BI40" i="7"/>
  <c r="BI178" i="7"/>
  <c r="BI34" i="7"/>
  <c r="BI172" i="7"/>
  <c r="BI11" i="7"/>
  <c r="BI119" i="7"/>
  <c r="BI9" i="7"/>
  <c r="BI99" i="7"/>
  <c r="BI200" i="7"/>
  <c r="BI174" i="7"/>
  <c r="BI22" i="7"/>
  <c r="BI89" i="7"/>
  <c r="BI29" i="7"/>
  <c r="BI87" i="7"/>
  <c r="BI94" i="7"/>
  <c r="BI39" i="7"/>
  <c r="BI111" i="7"/>
  <c r="BI116" i="7"/>
  <c r="BI67" i="7"/>
  <c r="BI145" i="7"/>
  <c r="BI135" i="7"/>
  <c r="BI38" i="7"/>
  <c r="BI59" i="7"/>
  <c r="BI150" i="7"/>
  <c r="BI187" i="7"/>
  <c r="BI79" i="7"/>
  <c r="BI17" i="7"/>
  <c r="BI42" i="7"/>
  <c r="BI197" i="7"/>
  <c r="BI179" i="7"/>
  <c r="BI114" i="7"/>
  <c r="BI134" i="7"/>
  <c r="BI151" i="7"/>
  <c r="BI80" i="7"/>
  <c r="BI44" i="7"/>
  <c r="BI12" i="7"/>
  <c r="BI198" i="7"/>
  <c r="BI58" i="7"/>
  <c r="BI23" i="7"/>
  <c r="BI26" i="7"/>
  <c r="BI106" i="7"/>
  <c r="BI66" i="7"/>
  <c r="BI63" i="7"/>
  <c r="BI102" i="7"/>
  <c r="BI122" i="7"/>
  <c r="BI104" i="7"/>
  <c r="BI189" i="7"/>
  <c r="BI204" i="7"/>
  <c r="BI148" i="7"/>
  <c r="BI28" i="7"/>
  <c r="BI41" i="7"/>
  <c r="BI205" i="7"/>
  <c r="BI163" i="7"/>
  <c r="BI14" i="7"/>
  <c r="BI120" i="7"/>
  <c r="BI123" i="7"/>
  <c r="BI203" i="7"/>
  <c r="BI153" i="7"/>
  <c r="BI201" i="7"/>
  <c r="BI18" i="7"/>
  <c r="BI69" i="7"/>
  <c r="BI154" i="7"/>
  <c r="BJ104" i="7"/>
  <c r="BJ68" i="7"/>
  <c r="BJ85" i="7"/>
  <c r="BJ150" i="7"/>
  <c r="BJ50" i="7"/>
  <c r="BJ102" i="7"/>
  <c r="BJ42" i="7"/>
  <c r="BJ181" i="7"/>
  <c r="BJ64" i="7"/>
  <c r="BJ156" i="7"/>
  <c r="BJ99" i="7"/>
  <c r="BJ133" i="7"/>
  <c r="BJ119" i="7"/>
  <c r="BJ136" i="7"/>
  <c r="BJ182" i="7"/>
  <c r="BJ183" i="7"/>
  <c r="BJ54" i="7"/>
  <c r="BJ196" i="7"/>
  <c r="BJ197" i="7"/>
  <c r="BJ179" i="7"/>
  <c r="BJ23" i="7"/>
  <c r="BJ140" i="7"/>
  <c r="BJ159" i="7"/>
  <c r="BJ153" i="7"/>
  <c r="BJ52" i="7"/>
  <c r="BJ77" i="7"/>
  <c r="BJ170" i="7"/>
  <c r="BJ168" i="7"/>
  <c r="BJ12" i="7"/>
  <c r="BJ195" i="7"/>
  <c r="BJ124" i="7"/>
  <c r="BJ192" i="7"/>
  <c r="BJ148" i="7"/>
  <c r="BJ126" i="7"/>
  <c r="BJ48" i="7"/>
  <c r="BJ10" i="7"/>
  <c r="BJ138" i="7"/>
  <c r="BJ107" i="7"/>
  <c r="BJ55" i="7"/>
  <c r="BJ93" i="7"/>
  <c r="BJ76" i="7"/>
  <c r="BJ190" i="7"/>
  <c r="BJ144" i="7"/>
  <c r="BJ204" i="7"/>
  <c r="BJ19" i="7"/>
  <c r="BJ145" i="7"/>
  <c r="BJ173" i="7"/>
  <c r="BJ17" i="7"/>
  <c r="BJ178" i="7"/>
  <c r="BJ95" i="7"/>
  <c r="BJ115" i="7"/>
  <c r="BJ171" i="7"/>
  <c r="BJ203" i="7"/>
  <c r="BJ47" i="7"/>
  <c r="BJ79" i="7"/>
  <c r="BJ25" i="7"/>
  <c r="BJ96" i="7"/>
  <c r="BJ199" i="7"/>
  <c r="BJ130" i="7"/>
  <c r="BJ101" i="7"/>
  <c r="BJ92" i="7"/>
  <c r="BJ176" i="7"/>
  <c r="BJ151" i="7"/>
  <c r="BJ75" i="7"/>
  <c r="BJ57" i="7"/>
  <c r="BJ165" i="7"/>
  <c r="BJ58" i="7"/>
  <c r="BJ89" i="7"/>
  <c r="BJ117" i="7"/>
  <c r="BJ66" i="7"/>
  <c r="BJ114" i="7"/>
  <c r="BJ174" i="7"/>
  <c r="BJ73" i="7"/>
  <c r="BJ123" i="7"/>
  <c r="BJ129" i="7"/>
  <c r="BJ158" i="7"/>
  <c r="BJ30" i="7"/>
  <c r="BJ65" i="7"/>
  <c r="BJ205" i="7"/>
  <c r="BJ116" i="7"/>
  <c r="BJ87" i="7"/>
  <c r="BJ118" i="7"/>
  <c r="BJ189" i="7"/>
  <c r="BJ34" i="7"/>
  <c r="BJ202" i="7"/>
  <c r="BJ24" i="7"/>
  <c r="BJ37" i="7"/>
  <c r="BJ63" i="7"/>
  <c r="BJ108" i="7"/>
  <c r="BJ11" i="7"/>
  <c r="BJ147" i="7"/>
  <c r="BJ100" i="7"/>
  <c r="BJ103" i="7"/>
  <c r="BJ53" i="7"/>
  <c r="BJ36" i="7"/>
  <c r="BJ80" i="7"/>
  <c r="BJ200" i="7"/>
  <c r="BJ29" i="7"/>
  <c r="BJ141" i="7"/>
  <c r="BJ143" i="7"/>
  <c r="BJ155" i="7"/>
  <c r="BJ111" i="7"/>
  <c r="BJ184" i="7"/>
  <c r="BJ26" i="7"/>
  <c r="BJ61" i="7"/>
  <c r="BJ59" i="7"/>
  <c r="BJ86" i="7"/>
  <c r="BJ142" i="7"/>
  <c r="BJ56" i="7"/>
  <c r="BJ146" i="7"/>
  <c r="BJ127" i="7"/>
  <c r="BJ137" i="7"/>
  <c r="BJ82" i="7"/>
  <c r="BJ191" i="7"/>
  <c r="BJ71" i="7"/>
  <c r="BJ164" i="7"/>
  <c r="BJ163" i="7"/>
  <c r="BJ198" i="7"/>
  <c r="BJ35" i="7"/>
  <c r="BJ15" i="7"/>
  <c r="BJ128" i="7"/>
  <c r="BJ139" i="7"/>
  <c r="BJ180" i="7"/>
  <c r="BJ175" i="7"/>
  <c r="BJ22" i="7"/>
  <c r="BJ177" i="7"/>
  <c r="BJ20" i="7"/>
  <c r="BJ157" i="7"/>
  <c r="BJ186" i="7"/>
  <c r="BJ90" i="7"/>
  <c r="BJ32" i="7"/>
  <c r="BJ91" i="7"/>
  <c r="BJ41" i="7"/>
  <c r="BJ45" i="7"/>
  <c r="BJ166" i="7"/>
  <c r="BJ98" i="7"/>
  <c r="BJ74" i="7"/>
  <c r="BJ172" i="7"/>
  <c r="BJ14" i="7"/>
  <c r="BJ152" i="7"/>
  <c r="BJ105" i="7"/>
  <c r="BJ78" i="7"/>
  <c r="BJ154" i="7"/>
  <c r="BJ27" i="7"/>
  <c r="BJ185" i="7"/>
  <c r="BJ110" i="7"/>
  <c r="BJ49" i="7"/>
  <c r="BJ81" i="7"/>
  <c r="BJ106" i="7"/>
  <c r="BJ187" i="7"/>
  <c r="BJ135" i="7"/>
  <c r="BJ51" i="7"/>
  <c r="BJ120" i="7"/>
  <c r="BJ72" i="7"/>
  <c r="BJ121" i="7"/>
  <c r="BJ83" i="7"/>
  <c r="BJ33" i="7"/>
  <c r="BJ43" i="7"/>
  <c r="BJ84" i="7"/>
  <c r="BJ167" i="7"/>
  <c r="BJ169" i="7"/>
  <c r="BJ194" i="7"/>
  <c r="BJ13" i="7"/>
  <c r="BJ69" i="7"/>
  <c r="BJ201" i="7"/>
  <c r="BJ40" i="7"/>
  <c r="BJ88" i="7"/>
  <c r="BJ188" i="7"/>
  <c r="BJ131" i="7"/>
  <c r="BJ109" i="7"/>
  <c r="BJ134" i="7"/>
  <c r="BJ28" i="7"/>
  <c r="BJ38" i="7"/>
  <c r="BJ44" i="7"/>
  <c r="BJ94" i="7"/>
  <c r="BJ39" i="7"/>
  <c r="BJ112" i="7"/>
  <c r="BJ70" i="7"/>
  <c r="BJ16" i="7"/>
  <c r="BJ31" i="7"/>
  <c r="BJ149" i="7"/>
  <c r="BJ125" i="7"/>
  <c r="BJ162" i="7"/>
  <c r="BJ9" i="7"/>
  <c r="BJ21" i="7"/>
  <c r="BJ60" i="7"/>
  <c r="BJ160" i="7"/>
  <c r="BJ67" i="7"/>
  <c r="BJ132" i="7"/>
  <c r="BJ62" i="7"/>
  <c r="BJ161" i="7"/>
  <c r="BJ97" i="7"/>
  <c r="BJ122" i="7"/>
  <c r="BJ193" i="7"/>
  <c r="BJ46" i="7"/>
  <c r="BJ18" i="7"/>
  <c r="BP113" i="7" l="1"/>
  <c r="BR113" i="7" s="1"/>
  <c r="BK6" i="7"/>
  <c r="BH6" i="7"/>
  <c r="BL103" i="7"/>
  <c r="BM103" i="7" s="1"/>
  <c r="BL145" i="7"/>
  <c r="BM145" i="7" s="1"/>
  <c r="BL146" i="7"/>
  <c r="BM146" i="7" s="1"/>
  <c r="BI6" i="7"/>
  <c r="BL76" i="7"/>
  <c r="BM76" i="7" s="1"/>
  <c r="BL50" i="7"/>
  <c r="BM50" i="7" s="1"/>
  <c r="BL19" i="7"/>
  <c r="BM19" i="7" s="1"/>
  <c r="BL156" i="7"/>
  <c r="BM156" i="7" s="1"/>
  <c r="BL148" i="7"/>
  <c r="BM148" i="7" s="1"/>
  <c r="BL95" i="7"/>
  <c r="BM95" i="7" s="1"/>
  <c r="BL107" i="7"/>
  <c r="BM107" i="7" s="1"/>
  <c r="BL125" i="7"/>
  <c r="BM125" i="7" s="1"/>
  <c r="BL142" i="7"/>
  <c r="BM142" i="7" s="1"/>
  <c r="BL73" i="7"/>
  <c r="BM73" i="7" s="1"/>
  <c r="BL179" i="7"/>
  <c r="BM179" i="7" s="1"/>
  <c r="BL194" i="7"/>
  <c r="BM194" i="7" s="1"/>
  <c r="BL13" i="7"/>
  <c r="BM13" i="7" s="1"/>
  <c r="BL190" i="7"/>
  <c r="BM190" i="7" s="1"/>
  <c r="BL49" i="7"/>
  <c r="BM49" i="7" s="1"/>
  <c r="BL135" i="7"/>
  <c r="BM135" i="7" s="1"/>
  <c r="BL159" i="7"/>
  <c r="BM159" i="7" s="1"/>
  <c r="BL21" i="7"/>
  <c r="BM21" i="7" s="1"/>
  <c r="BL106" i="7"/>
  <c r="BM106" i="7" s="1"/>
  <c r="BL15" i="7"/>
  <c r="BM15" i="7" s="1"/>
  <c r="BL104" i="7"/>
  <c r="BM104" i="7" s="1"/>
  <c r="BL112" i="7"/>
  <c r="BM112" i="7" s="1"/>
  <c r="BL25" i="7"/>
  <c r="BM25" i="7" s="1"/>
  <c r="BL64" i="7"/>
  <c r="BM64" i="7" s="1"/>
  <c r="BL143" i="7"/>
  <c r="BM143" i="7" s="1"/>
  <c r="BL67" i="7"/>
  <c r="BM67" i="7" s="1"/>
  <c r="BL32" i="7"/>
  <c r="BM32" i="7" s="1"/>
  <c r="BL77" i="7"/>
  <c r="BM77" i="7" s="1"/>
  <c r="BL116" i="7"/>
  <c r="BM116" i="7" s="1"/>
  <c r="BL68" i="7"/>
  <c r="BM68" i="7" s="1"/>
  <c r="BL187" i="7"/>
  <c r="BM187" i="7" s="1"/>
  <c r="BL166" i="7"/>
  <c r="BM166" i="7" s="1"/>
  <c r="BL162" i="7"/>
  <c r="BM162" i="7" s="1"/>
  <c r="BL139" i="7"/>
  <c r="BM139" i="7" s="1"/>
  <c r="BL82" i="7"/>
  <c r="BM82" i="7" s="1"/>
  <c r="BL134" i="7"/>
  <c r="BM134" i="7" s="1"/>
  <c r="BL42" i="7"/>
  <c r="BM42" i="7" s="1"/>
  <c r="BL127" i="7"/>
  <c r="BM127" i="7" s="1"/>
  <c r="BL22" i="7"/>
  <c r="BM22" i="7" s="1"/>
  <c r="BL118" i="7"/>
  <c r="BM118" i="7" s="1"/>
  <c r="BL201" i="7"/>
  <c r="BM201" i="7" s="1"/>
  <c r="BL38" i="7"/>
  <c r="BM38" i="7" s="1"/>
  <c r="BL26" i="7"/>
  <c r="BM26" i="7" s="1"/>
  <c r="BL170" i="7"/>
  <c r="BM170" i="7" s="1"/>
  <c r="BL16" i="7"/>
  <c r="BM16" i="7" s="1"/>
  <c r="BL161" i="7"/>
  <c r="BM161" i="7" s="1"/>
  <c r="BL78" i="7"/>
  <c r="BM78" i="7" s="1"/>
  <c r="BL158" i="7"/>
  <c r="BM158" i="7" s="1"/>
  <c r="BL169" i="7"/>
  <c r="BM169" i="7" s="1"/>
  <c r="BL141" i="7"/>
  <c r="BM141" i="7" s="1"/>
  <c r="BL88" i="7"/>
  <c r="BM88" i="7" s="1"/>
  <c r="BL122" i="7"/>
  <c r="BM122" i="7" s="1"/>
  <c r="BL137" i="7"/>
  <c r="BM137" i="7" s="1"/>
  <c r="BL9" i="7"/>
  <c r="BM9" i="7" s="1"/>
  <c r="BL39" i="7"/>
  <c r="BM39" i="7" s="1"/>
  <c r="BL149" i="7"/>
  <c r="BM149" i="7" s="1"/>
  <c r="BL140" i="7"/>
  <c r="BM140" i="7" s="1"/>
  <c r="BL177" i="7"/>
  <c r="BM177" i="7" s="1"/>
  <c r="BL55" i="7"/>
  <c r="BM55" i="7" s="1"/>
  <c r="BL110" i="7"/>
  <c r="BM110" i="7" s="1"/>
  <c r="BL53" i="7"/>
  <c r="BM53" i="7" s="1"/>
  <c r="BL86" i="7"/>
  <c r="BM86" i="7" s="1"/>
  <c r="BL69" i="7"/>
  <c r="BM69" i="7" s="1"/>
  <c r="BL128" i="7"/>
  <c r="BM128" i="7" s="1"/>
  <c r="BL48" i="7"/>
  <c r="BM48" i="7" s="1"/>
  <c r="BL109" i="7"/>
  <c r="BM109" i="7" s="1"/>
  <c r="BL81" i="7"/>
  <c r="BM81" i="7" s="1"/>
  <c r="BL30" i="7"/>
  <c r="BM30" i="7" s="1"/>
  <c r="BL14" i="7"/>
  <c r="BM14" i="7" s="1"/>
  <c r="BL87" i="7"/>
  <c r="BM87" i="7" s="1"/>
  <c r="BL61" i="7"/>
  <c r="BM61" i="7" s="1"/>
  <c r="BL129" i="7"/>
  <c r="BM129" i="7" s="1"/>
  <c r="BL197" i="7"/>
  <c r="BM197" i="7" s="1"/>
  <c r="BL152" i="7"/>
  <c r="BM152" i="7" s="1"/>
  <c r="BL188" i="7"/>
  <c r="BM188" i="7" s="1"/>
  <c r="BL182" i="7"/>
  <c r="BM182" i="7" s="1"/>
  <c r="BL79" i="7"/>
  <c r="BM79" i="7" s="1"/>
  <c r="BL123" i="7"/>
  <c r="BM123" i="7" s="1"/>
  <c r="BL132" i="7"/>
  <c r="BM132" i="7" s="1"/>
  <c r="BL18" i="7"/>
  <c r="BM18" i="7" s="1"/>
  <c r="BL93" i="7"/>
  <c r="BM93" i="7" s="1"/>
  <c r="BL189" i="7"/>
  <c r="BM189" i="7" s="1"/>
  <c r="BL124" i="7"/>
  <c r="BM124" i="7" s="1"/>
  <c r="BL205" i="7"/>
  <c r="BM205" i="7" s="1"/>
  <c r="BL97" i="7"/>
  <c r="BM97" i="7" s="1"/>
  <c r="BL115" i="7"/>
  <c r="BM115" i="7" s="1"/>
  <c r="BL12" i="7"/>
  <c r="BM12" i="7" s="1"/>
  <c r="BL37" i="7"/>
  <c r="BM37" i="7" s="1"/>
  <c r="BL155" i="7"/>
  <c r="BM155" i="7" s="1"/>
  <c r="BL199" i="7"/>
  <c r="BM199" i="7" s="1"/>
  <c r="BL160" i="7"/>
  <c r="BM160" i="7" s="1"/>
  <c r="BL10" i="7"/>
  <c r="BM10" i="7" s="1"/>
  <c r="BL114" i="7"/>
  <c r="BM114" i="7" s="1"/>
  <c r="BL58" i="7"/>
  <c r="BM58" i="7" s="1"/>
  <c r="BL165" i="7"/>
  <c r="BM165" i="7" s="1"/>
  <c r="BL41" i="7"/>
  <c r="BM41" i="7" s="1"/>
  <c r="BL126" i="7"/>
  <c r="BM126" i="7" s="1"/>
  <c r="BL163" i="7"/>
  <c r="BM163" i="7" s="1"/>
  <c r="BL178" i="7"/>
  <c r="BM178" i="7" s="1"/>
  <c r="BL195" i="7"/>
  <c r="BM195" i="7" s="1"/>
  <c r="BL70" i="7"/>
  <c r="BM70" i="7" s="1"/>
  <c r="BL56" i="7"/>
  <c r="BM56" i="7" s="1"/>
  <c r="BL119" i="7"/>
  <c r="BM119" i="7" s="1"/>
  <c r="BL98" i="7"/>
  <c r="BM98" i="7" s="1"/>
  <c r="BL167" i="7"/>
  <c r="BM167" i="7" s="1"/>
  <c r="BL191" i="7"/>
  <c r="BM191" i="7" s="1"/>
  <c r="BL51" i="7"/>
  <c r="BM51" i="7" s="1"/>
  <c r="BL36" i="7"/>
  <c r="BM36" i="7" s="1"/>
  <c r="BL60" i="7"/>
  <c r="BM60" i="7" s="1"/>
  <c r="BL71" i="7"/>
  <c r="BM71" i="7" s="1"/>
  <c r="BL96" i="7"/>
  <c r="BM96" i="7" s="1"/>
  <c r="BL34" i="7"/>
  <c r="BM34" i="7" s="1"/>
  <c r="BL33" i="7"/>
  <c r="BM33" i="7" s="1"/>
  <c r="BL204" i="7"/>
  <c r="BM204" i="7" s="1"/>
  <c r="BL131" i="7"/>
  <c r="BM131" i="7" s="1"/>
  <c r="BL20" i="7"/>
  <c r="BM20" i="7" s="1"/>
  <c r="BL164" i="7"/>
  <c r="BM164" i="7" s="1"/>
  <c r="BL193" i="7"/>
  <c r="BM193" i="7" s="1"/>
  <c r="BL111" i="7"/>
  <c r="BL83" i="7"/>
  <c r="BM83" i="7" s="1"/>
  <c r="BL133" i="7"/>
  <c r="BM133" i="7" s="1"/>
  <c r="BL101" i="7"/>
  <c r="BM101" i="7" s="1"/>
  <c r="BL92" i="7"/>
  <c r="BM92" i="7" s="1"/>
  <c r="BL181" i="7"/>
  <c r="BM181" i="7" s="1"/>
  <c r="BL94" i="7"/>
  <c r="BM94" i="7" s="1"/>
  <c r="BL63" i="7"/>
  <c r="BM63" i="7" s="1"/>
  <c r="BL99" i="7"/>
  <c r="BM99" i="7" s="1"/>
  <c r="BL65" i="7"/>
  <c r="BM65" i="7" s="1"/>
  <c r="BL90" i="7"/>
  <c r="BM90" i="7" s="1"/>
  <c r="BL57" i="7"/>
  <c r="BM57" i="7" s="1"/>
  <c r="BL31" i="7"/>
  <c r="BM31" i="7" s="1"/>
  <c r="BL47" i="7"/>
  <c r="BM47" i="7" s="1"/>
  <c r="BL66" i="7"/>
  <c r="BM66" i="7" s="1"/>
  <c r="BL121" i="7"/>
  <c r="BM121" i="7" s="1"/>
  <c r="BL136" i="7"/>
  <c r="BM136" i="7" s="1"/>
  <c r="BL175" i="7"/>
  <c r="BM175" i="7" s="1"/>
  <c r="BL35" i="7"/>
  <c r="BM35" i="7" s="1"/>
  <c r="BL130" i="7"/>
  <c r="BM130" i="7" s="1"/>
  <c r="BL17" i="7"/>
  <c r="BM17" i="7" s="1"/>
  <c r="BL45" i="7"/>
  <c r="BM45" i="7" s="1"/>
  <c r="BL174" i="7"/>
  <c r="BM174" i="7" s="1"/>
  <c r="BL138" i="7"/>
  <c r="BM138" i="7" s="1"/>
  <c r="BL102" i="7"/>
  <c r="BM102" i="7" s="1"/>
  <c r="BL44" i="7"/>
  <c r="BM44" i="7" s="1"/>
  <c r="BL75" i="7"/>
  <c r="BM75" i="7" s="1"/>
  <c r="BL23" i="7"/>
  <c r="BM23" i="7" s="1"/>
  <c r="BL27" i="7"/>
  <c r="BM27" i="7" s="1"/>
  <c r="BL108" i="7"/>
  <c r="BM108" i="7" s="1"/>
  <c r="BL85" i="7"/>
  <c r="BM85" i="7" s="1"/>
  <c r="BL80" i="7"/>
  <c r="BM80" i="7" s="1"/>
  <c r="BL183" i="7"/>
  <c r="BM183" i="7" s="1"/>
  <c r="BL154" i="7"/>
  <c r="BM154" i="7" s="1"/>
  <c r="BL202" i="7"/>
  <c r="BM202" i="7" s="1"/>
  <c r="BL105" i="7"/>
  <c r="BM105" i="7" s="1"/>
  <c r="BL46" i="7"/>
  <c r="BM46" i="7" s="1"/>
  <c r="BL62" i="7"/>
  <c r="BM62" i="7" s="1"/>
  <c r="BL176" i="7"/>
  <c r="BM176" i="7" s="1"/>
  <c r="BL72" i="7"/>
  <c r="BM72" i="7" s="1"/>
  <c r="BL100" i="7"/>
  <c r="BM100" i="7" s="1"/>
  <c r="BL52" i="7"/>
  <c r="BM52" i="7" s="1"/>
  <c r="BL43" i="7"/>
  <c r="BM43" i="7" s="1"/>
  <c r="BL28" i="7"/>
  <c r="BM28" i="7" s="1"/>
  <c r="BL168" i="7"/>
  <c r="BM168" i="7" s="1"/>
  <c r="BL74" i="7"/>
  <c r="BM74" i="7" s="1"/>
  <c r="BL186" i="7"/>
  <c r="BM186" i="7" s="1"/>
  <c r="BL153" i="7"/>
  <c r="BM153" i="7" s="1"/>
  <c r="BL59" i="7"/>
  <c r="BM59" i="7" s="1"/>
  <c r="BL91" i="7"/>
  <c r="BM91" i="7" s="1"/>
  <c r="BL150" i="7"/>
  <c r="BM150" i="7" s="1"/>
  <c r="BL184" i="7"/>
  <c r="BM184" i="7" s="1"/>
  <c r="BL196" i="7"/>
  <c r="BM196" i="7" s="1"/>
  <c r="BL203" i="7"/>
  <c r="BM203" i="7" s="1"/>
  <c r="BL185" i="7"/>
  <c r="BM185" i="7" s="1"/>
  <c r="BL198" i="7"/>
  <c r="BM198" i="7" s="1"/>
  <c r="BL11" i="7"/>
  <c r="BM11" i="7" s="1"/>
  <c r="BL173" i="7"/>
  <c r="BM173" i="7" s="1"/>
  <c r="BL144" i="7"/>
  <c r="BM144" i="7" s="1"/>
  <c r="BL151" i="7"/>
  <c r="BM151" i="7" s="1"/>
  <c r="BL180" i="7"/>
  <c r="BM180" i="7" s="1"/>
  <c r="BL120" i="7"/>
  <c r="BM120" i="7" s="1"/>
  <c r="BL40" i="7"/>
  <c r="BM40" i="7" s="1"/>
  <c r="BL147" i="7"/>
  <c r="BM147" i="7" s="1"/>
  <c r="BL84" i="7"/>
  <c r="BM84" i="7" s="1"/>
  <c r="BL89" i="7"/>
  <c r="BM89" i="7" s="1"/>
  <c r="BL172" i="7"/>
  <c r="BM172" i="7" s="1"/>
  <c r="BL117" i="7"/>
  <c r="BM117" i="7" s="1"/>
  <c r="BL54" i="7"/>
  <c r="BM54" i="7" s="1"/>
  <c r="BL171" i="7"/>
  <c r="BM171" i="7" s="1"/>
  <c r="BL24" i="7"/>
  <c r="BM24" i="7" s="1"/>
  <c r="BL200" i="7"/>
  <c r="BM200" i="7" s="1"/>
  <c r="BL192" i="7"/>
  <c r="BM192" i="7" s="1"/>
  <c r="BL157" i="7"/>
  <c r="BM157" i="7" s="1"/>
  <c r="BL29" i="7"/>
  <c r="BM29" i="7" s="1"/>
  <c r="BJ6" i="7"/>
  <c r="BQ113" i="7" l="1"/>
  <c r="BO102" i="7"/>
  <c r="BO17" i="7"/>
  <c r="BO136" i="7"/>
  <c r="BO31" i="7"/>
  <c r="BO99" i="7"/>
  <c r="BO92" i="7"/>
  <c r="BO165" i="7"/>
  <c r="BO114" i="7"/>
  <c r="BO199" i="7"/>
  <c r="BO148" i="7"/>
  <c r="BO124" i="7"/>
  <c r="BO132" i="7"/>
  <c r="BO182" i="7"/>
  <c r="BO197" i="7"/>
  <c r="BO76" i="7"/>
  <c r="BO81" i="7"/>
  <c r="BO69" i="7"/>
  <c r="BO55" i="7"/>
  <c r="BO39" i="7"/>
  <c r="BP105" i="7"/>
  <c r="BP177" i="7"/>
  <c r="BP132" i="7"/>
  <c r="BP97" i="7"/>
  <c r="BP115" i="7"/>
  <c r="BP173" i="7"/>
  <c r="BP170" i="7"/>
  <c r="BP110" i="7"/>
  <c r="BO137" i="7"/>
  <c r="BO169" i="7"/>
  <c r="BO16" i="7"/>
  <c r="BO201" i="7"/>
  <c r="BO42" i="7"/>
  <c r="BO162" i="7"/>
  <c r="BO68" i="7"/>
  <c r="BO67" i="7"/>
  <c r="BO25" i="7"/>
  <c r="BO106" i="7"/>
  <c r="BO49" i="7"/>
  <c r="BO179" i="7"/>
  <c r="BP72" i="7"/>
  <c r="BP164" i="7"/>
  <c r="BP129" i="7"/>
  <c r="BP82" i="7"/>
  <c r="BP15" i="7"/>
  <c r="BP31" i="7"/>
  <c r="BP138" i="7"/>
  <c r="BP168" i="7"/>
  <c r="BP171" i="7"/>
  <c r="BO157" i="7"/>
  <c r="BO171" i="7"/>
  <c r="BO89" i="7"/>
  <c r="BO120" i="7"/>
  <c r="BO173" i="7"/>
  <c r="BO203" i="7"/>
  <c r="BO91" i="7"/>
  <c r="BO74" i="7"/>
  <c r="BO52" i="7"/>
  <c r="BO62" i="7"/>
  <c r="BO154" i="7"/>
  <c r="BO108" i="7"/>
  <c r="BP166" i="7"/>
  <c r="BP103" i="7"/>
  <c r="BP95" i="7"/>
  <c r="BP176" i="7"/>
  <c r="BP93" i="7"/>
  <c r="BP125" i="7"/>
  <c r="BP107" i="7"/>
  <c r="BP167" i="7"/>
  <c r="BP50" i="7"/>
  <c r="BP9" i="7"/>
  <c r="BP59" i="7"/>
  <c r="BP23" i="7"/>
  <c r="BP120" i="7"/>
  <c r="BO60" i="7"/>
  <c r="BO126" i="7"/>
  <c r="BP76" i="7"/>
  <c r="BP47" i="7"/>
  <c r="BP124" i="7"/>
  <c r="BP198" i="7"/>
  <c r="BP39" i="7"/>
  <c r="BP134" i="7"/>
  <c r="BP204" i="7"/>
  <c r="BO131" i="7"/>
  <c r="BO70" i="7"/>
  <c r="BP85" i="7"/>
  <c r="BP186" i="7"/>
  <c r="BP200" i="7"/>
  <c r="BP119" i="7"/>
  <c r="BP38" i="7"/>
  <c r="BP58" i="7"/>
  <c r="BP14" i="7"/>
  <c r="BO34" i="7"/>
  <c r="BO56" i="7"/>
  <c r="BP195" i="7"/>
  <c r="BP121" i="7"/>
  <c r="BP158" i="7"/>
  <c r="BP135" i="7"/>
  <c r="BO138" i="7"/>
  <c r="BO130" i="7"/>
  <c r="BO121" i="7"/>
  <c r="BO57" i="7"/>
  <c r="BO63" i="7"/>
  <c r="BO101" i="7"/>
  <c r="BO193" i="7"/>
  <c r="BO125" i="7"/>
  <c r="BO10" i="7"/>
  <c r="BO155" i="7"/>
  <c r="BO115" i="7"/>
  <c r="BO189" i="7"/>
  <c r="BO156" i="7"/>
  <c r="BO19" i="7"/>
  <c r="BO129" i="7"/>
  <c r="BO87" i="7"/>
  <c r="BO109" i="7"/>
  <c r="BO86" i="7"/>
  <c r="BO177" i="7"/>
  <c r="BP127" i="7"/>
  <c r="BP109" i="7"/>
  <c r="BP21" i="7"/>
  <c r="BP161" i="7"/>
  <c r="BP185" i="7"/>
  <c r="BP143" i="7"/>
  <c r="BP100" i="7"/>
  <c r="BP147" i="7"/>
  <c r="BP137" i="7"/>
  <c r="BO122" i="7"/>
  <c r="BO158" i="7"/>
  <c r="BO170" i="7"/>
  <c r="BO118" i="7"/>
  <c r="BO134" i="7"/>
  <c r="BO146" i="7"/>
  <c r="BO116" i="7"/>
  <c r="BO143" i="7"/>
  <c r="BO112" i="7"/>
  <c r="BO21" i="7"/>
  <c r="BO190" i="7"/>
  <c r="BO103" i="7"/>
  <c r="BP54" i="7"/>
  <c r="BP48" i="7"/>
  <c r="BP128" i="7"/>
  <c r="BP131" i="7"/>
  <c r="BP190" i="7"/>
  <c r="BP27" i="7"/>
  <c r="BP133" i="7"/>
  <c r="BP192" i="7"/>
  <c r="BP184" i="7"/>
  <c r="BO192" i="7"/>
  <c r="BO54" i="7"/>
  <c r="BO84" i="7"/>
  <c r="BO180" i="7"/>
  <c r="BO11" i="7"/>
  <c r="BO196" i="7"/>
  <c r="BO59" i="7"/>
  <c r="BO168" i="7"/>
  <c r="BO100" i="7"/>
  <c r="BO46" i="7"/>
  <c r="BO183" i="7"/>
  <c r="BO27" i="7"/>
  <c r="BP46" i="7"/>
  <c r="BP10" i="7"/>
  <c r="BP117" i="7"/>
  <c r="BP19" i="7"/>
  <c r="BP156" i="7"/>
  <c r="BP73" i="7"/>
  <c r="BP188" i="7"/>
  <c r="BP108" i="7"/>
  <c r="BP155" i="7"/>
  <c r="BP22" i="7"/>
  <c r="BP17" i="7"/>
  <c r="BP63" i="7"/>
  <c r="BP201" i="7"/>
  <c r="BO191" i="7"/>
  <c r="BP25" i="7"/>
  <c r="BP81" i="7"/>
  <c r="BP92" i="7"/>
  <c r="BP11" i="7"/>
  <c r="BP148" i="7"/>
  <c r="BP145" i="7"/>
  <c r="BP12" i="7"/>
  <c r="BP205" i="7"/>
  <c r="BO96" i="7"/>
  <c r="BO163" i="7"/>
  <c r="BP165" i="7"/>
  <c r="BP35" i="7"/>
  <c r="BP197" i="7"/>
  <c r="BP174" i="7"/>
  <c r="BP79" i="7"/>
  <c r="BP66" i="7"/>
  <c r="BP153" i="7"/>
  <c r="BO71" i="7"/>
  <c r="BO178" i="7"/>
  <c r="BP90" i="7"/>
  <c r="BP180" i="7"/>
  <c r="BP136" i="7"/>
  <c r="BP151" i="7"/>
  <c r="BO174" i="7"/>
  <c r="BO35" i="7"/>
  <c r="BO66" i="7"/>
  <c r="BO90" i="7"/>
  <c r="BO94" i="7"/>
  <c r="BO133" i="7"/>
  <c r="BO164" i="7"/>
  <c r="BO107" i="7"/>
  <c r="BO95" i="7"/>
  <c r="BO37" i="7"/>
  <c r="BO97" i="7"/>
  <c r="BO93" i="7"/>
  <c r="BO123" i="7"/>
  <c r="BO188" i="7"/>
  <c r="BO61" i="7"/>
  <c r="BO14" i="7"/>
  <c r="BO48" i="7"/>
  <c r="BO53" i="7"/>
  <c r="BO140" i="7"/>
  <c r="BP60" i="7"/>
  <c r="BP45" i="7"/>
  <c r="BP84" i="7"/>
  <c r="BP77" i="7"/>
  <c r="BP159" i="7"/>
  <c r="BP88" i="7"/>
  <c r="BP160" i="7"/>
  <c r="BP52" i="7"/>
  <c r="BP178" i="7"/>
  <c r="BO88" i="7"/>
  <c r="BO78" i="7"/>
  <c r="BO26" i="7"/>
  <c r="BO22" i="7"/>
  <c r="BO82" i="7"/>
  <c r="BO166" i="7"/>
  <c r="BO77" i="7"/>
  <c r="BO145" i="7"/>
  <c r="BO104" i="7"/>
  <c r="BO159" i="7"/>
  <c r="BO13" i="7"/>
  <c r="BO73" i="7"/>
  <c r="BP199" i="7"/>
  <c r="BP16" i="7"/>
  <c r="BP61" i="7"/>
  <c r="BP86" i="7"/>
  <c r="BP191" i="7"/>
  <c r="BP118" i="7"/>
  <c r="BP36" i="7"/>
  <c r="BP98" i="7"/>
  <c r="BP34" i="7"/>
  <c r="BO200" i="7"/>
  <c r="BO117" i="7"/>
  <c r="BO147" i="7"/>
  <c r="BO151" i="7"/>
  <c r="BO198" i="7"/>
  <c r="BO184" i="7"/>
  <c r="BO153" i="7"/>
  <c r="BO28" i="7"/>
  <c r="BO72" i="7"/>
  <c r="BO105" i="7"/>
  <c r="BO80" i="7"/>
  <c r="BO23" i="7"/>
  <c r="BP130" i="7"/>
  <c r="BP30" i="7"/>
  <c r="BP126" i="7"/>
  <c r="BP49" i="7"/>
  <c r="BP78" i="7"/>
  <c r="BP157" i="7"/>
  <c r="BP141" i="7"/>
  <c r="BP182" i="7"/>
  <c r="BP172" i="7"/>
  <c r="BP94" i="7"/>
  <c r="BP114" i="7"/>
  <c r="BP189" i="7"/>
  <c r="BO204" i="7"/>
  <c r="BO119" i="7"/>
  <c r="BP181" i="7"/>
  <c r="BP140" i="7"/>
  <c r="BP175" i="7"/>
  <c r="BP203" i="7"/>
  <c r="BP150" i="7"/>
  <c r="BP26" i="7"/>
  <c r="BP123" i="7"/>
  <c r="BO36" i="7"/>
  <c r="BP162" i="7"/>
  <c r="BP152" i="7"/>
  <c r="BP65" i="7"/>
  <c r="BP122" i="7"/>
  <c r="BP87" i="7"/>
  <c r="BP179" i="7"/>
  <c r="BP104" i="7"/>
  <c r="BP154" i="7"/>
  <c r="BO51" i="7"/>
  <c r="BO41" i="7"/>
  <c r="BP43" i="7"/>
  <c r="BP62" i="7"/>
  <c r="BP40" i="7"/>
  <c r="BP106" i="7"/>
  <c r="BO44" i="7"/>
  <c r="BO45" i="7"/>
  <c r="BO175" i="7"/>
  <c r="BO47" i="7"/>
  <c r="BO65" i="7"/>
  <c r="BO181" i="7"/>
  <c r="BO83" i="7"/>
  <c r="BO58" i="7"/>
  <c r="BO160" i="7"/>
  <c r="BO12" i="7"/>
  <c r="BO205" i="7"/>
  <c r="BO18" i="7"/>
  <c r="BO79" i="7"/>
  <c r="BO152" i="7"/>
  <c r="BO50" i="7"/>
  <c r="BO30" i="7"/>
  <c r="BO128" i="7"/>
  <c r="BO110" i="7"/>
  <c r="BO149" i="7"/>
  <c r="BP142" i="7"/>
  <c r="BP32" i="7"/>
  <c r="BP71" i="7"/>
  <c r="BP183" i="7"/>
  <c r="BP53" i="7"/>
  <c r="BP112" i="7"/>
  <c r="BP68" i="7"/>
  <c r="BP202" i="7"/>
  <c r="BO9" i="7"/>
  <c r="BO141" i="7"/>
  <c r="BO161" i="7"/>
  <c r="BO38" i="7"/>
  <c r="BO127" i="7"/>
  <c r="BO139" i="7"/>
  <c r="BO187" i="7"/>
  <c r="BO32" i="7"/>
  <c r="BO64" i="7"/>
  <c r="BO15" i="7"/>
  <c r="BO135" i="7"/>
  <c r="BO194" i="7"/>
  <c r="BO142" i="7"/>
  <c r="BP24" i="7"/>
  <c r="BP169" i="7"/>
  <c r="BP75" i="7"/>
  <c r="BP96" i="7"/>
  <c r="BP13" i="7"/>
  <c r="BP70" i="7"/>
  <c r="BP194" i="7"/>
  <c r="BP149" i="7"/>
  <c r="BO29" i="7"/>
  <c r="BO24" i="7"/>
  <c r="BO172" i="7"/>
  <c r="BO40" i="7"/>
  <c r="BO144" i="7"/>
  <c r="BO185" i="7"/>
  <c r="BO150" i="7"/>
  <c r="BO186" i="7"/>
  <c r="BO43" i="7"/>
  <c r="BO176" i="7"/>
  <c r="BO202" i="7"/>
  <c r="BO85" i="7"/>
  <c r="BO75" i="7"/>
  <c r="BP91" i="7"/>
  <c r="BP64" i="7"/>
  <c r="BP55" i="7"/>
  <c r="BP56" i="7"/>
  <c r="BP193" i="7"/>
  <c r="BP57" i="7"/>
  <c r="BP20" i="7"/>
  <c r="BP51" i="7"/>
  <c r="BP99" i="7"/>
  <c r="BP67" i="7"/>
  <c r="BP44" i="7"/>
  <c r="BP41" i="7"/>
  <c r="BO33" i="7"/>
  <c r="BO195" i="7"/>
  <c r="BP101" i="7"/>
  <c r="BP139" i="7"/>
  <c r="BP37" i="7"/>
  <c r="BP187" i="7"/>
  <c r="BP89" i="7"/>
  <c r="BP42" i="7"/>
  <c r="BP102" i="7"/>
  <c r="BP18" i="7"/>
  <c r="BO98" i="7"/>
  <c r="BP196" i="7"/>
  <c r="BP146" i="7"/>
  <c r="BP83" i="7"/>
  <c r="BP69" i="7"/>
  <c r="BP116" i="7"/>
  <c r="BP80" i="7"/>
  <c r="BP28" i="7"/>
  <c r="BO20" i="7"/>
  <c r="BO167" i="7"/>
  <c r="BP33" i="7"/>
  <c r="BP74" i="7"/>
  <c r="BP144" i="7"/>
  <c r="BP29" i="7"/>
  <c r="BP163" i="7"/>
  <c r="BM111" i="7"/>
  <c r="BL6" i="7"/>
  <c r="J27" i="14" l="1"/>
  <c r="L27" i="14" s="1"/>
  <c r="BR43" i="7"/>
  <c r="BQ43" i="7"/>
  <c r="BQ15" i="7"/>
  <c r="BR15" i="7"/>
  <c r="BR195" i="7"/>
  <c r="BQ195" i="7"/>
  <c r="BR202" i="7"/>
  <c r="BQ202" i="7"/>
  <c r="BR150" i="7"/>
  <c r="BQ150" i="7"/>
  <c r="BR172" i="7"/>
  <c r="BQ172" i="7"/>
  <c r="BQ194" i="7"/>
  <c r="BR194" i="7"/>
  <c r="BR32" i="7"/>
  <c r="BQ32" i="7"/>
  <c r="BR38" i="7"/>
  <c r="BQ38" i="7"/>
  <c r="BR149" i="7"/>
  <c r="BQ149" i="7"/>
  <c r="BR50" i="7"/>
  <c r="BQ50" i="7"/>
  <c r="BR205" i="7"/>
  <c r="BQ205" i="7"/>
  <c r="BR83" i="7"/>
  <c r="BQ83" i="7"/>
  <c r="BR175" i="7"/>
  <c r="BQ175" i="7"/>
  <c r="BR51" i="7"/>
  <c r="BQ51" i="7"/>
  <c r="BR80" i="7"/>
  <c r="BQ80" i="7"/>
  <c r="BR153" i="7"/>
  <c r="BQ153" i="7"/>
  <c r="BR147" i="7"/>
  <c r="BQ147" i="7"/>
  <c r="BR73" i="7"/>
  <c r="BQ73" i="7"/>
  <c r="BR145" i="7"/>
  <c r="BQ145" i="7"/>
  <c r="BR22" i="7"/>
  <c r="BQ22" i="7"/>
  <c r="BR14" i="7"/>
  <c r="BQ14" i="7"/>
  <c r="BR93" i="7"/>
  <c r="BQ93" i="7"/>
  <c r="BR107" i="7"/>
  <c r="BQ107" i="7"/>
  <c r="BQ90" i="7"/>
  <c r="BR90" i="7"/>
  <c r="BR178" i="7"/>
  <c r="BQ178" i="7"/>
  <c r="BR100" i="7"/>
  <c r="BQ100" i="7"/>
  <c r="BR11" i="7"/>
  <c r="BQ11" i="7"/>
  <c r="BQ192" i="7"/>
  <c r="BR192" i="7"/>
  <c r="BR21" i="7"/>
  <c r="BQ21" i="7"/>
  <c r="BR146" i="7"/>
  <c r="BQ146" i="7"/>
  <c r="BR158" i="7"/>
  <c r="BQ158" i="7"/>
  <c r="BR86" i="7"/>
  <c r="BQ86" i="7"/>
  <c r="BR19" i="7"/>
  <c r="BQ19" i="7"/>
  <c r="BR155" i="7"/>
  <c r="BQ155" i="7"/>
  <c r="BR101" i="7"/>
  <c r="BQ101" i="7"/>
  <c r="BR130" i="7"/>
  <c r="BQ130" i="7"/>
  <c r="BQ131" i="7"/>
  <c r="BR131" i="7"/>
  <c r="BQ126" i="7"/>
  <c r="BR126" i="7"/>
  <c r="BR154" i="7"/>
  <c r="BQ154" i="7"/>
  <c r="BQ91" i="7"/>
  <c r="BR91" i="7"/>
  <c r="BR89" i="7"/>
  <c r="BQ89" i="7"/>
  <c r="BR179" i="7"/>
  <c r="BQ179" i="7"/>
  <c r="BR67" i="7"/>
  <c r="BQ67" i="7"/>
  <c r="BR201" i="7"/>
  <c r="BQ201" i="7"/>
  <c r="BR39" i="7"/>
  <c r="BQ39" i="7"/>
  <c r="BR76" i="7"/>
  <c r="BQ76" i="7"/>
  <c r="BR124" i="7"/>
  <c r="BQ124" i="7"/>
  <c r="BQ165" i="7"/>
  <c r="BR165" i="7"/>
  <c r="BR136" i="7"/>
  <c r="BQ136" i="7"/>
  <c r="BR29" i="7"/>
  <c r="BQ29" i="7"/>
  <c r="BR33" i="7"/>
  <c r="BQ33" i="7"/>
  <c r="BR176" i="7"/>
  <c r="BQ176" i="7"/>
  <c r="BR185" i="7"/>
  <c r="BQ185" i="7"/>
  <c r="BR24" i="7"/>
  <c r="BQ24" i="7"/>
  <c r="BR135" i="7"/>
  <c r="BQ135" i="7"/>
  <c r="BQ187" i="7"/>
  <c r="BR187" i="7"/>
  <c r="BR161" i="7"/>
  <c r="BQ161" i="7"/>
  <c r="BR110" i="7"/>
  <c r="BQ110" i="7"/>
  <c r="BR152" i="7"/>
  <c r="BQ152" i="7"/>
  <c r="BQ12" i="7"/>
  <c r="BR12" i="7"/>
  <c r="BR181" i="7"/>
  <c r="BQ181" i="7"/>
  <c r="BR45" i="7"/>
  <c r="BQ45" i="7"/>
  <c r="BR36" i="7"/>
  <c r="BQ36" i="7"/>
  <c r="BR119" i="7"/>
  <c r="BQ119" i="7"/>
  <c r="BR105" i="7"/>
  <c r="BQ105" i="7"/>
  <c r="BR184" i="7"/>
  <c r="BQ184" i="7"/>
  <c r="BR117" i="7"/>
  <c r="BQ117" i="7"/>
  <c r="BR13" i="7"/>
  <c r="BQ13" i="7"/>
  <c r="BR77" i="7"/>
  <c r="BQ77" i="7"/>
  <c r="BR26" i="7"/>
  <c r="BQ26" i="7"/>
  <c r="BQ140" i="7"/>
  <c r="BR140" i="7"/>
  <c r="BR61" i="7"/>
  <c r="BQ61" i="7"/>
  <c r="BR97" i="7"/>
  <c r="BQ97" i="7"/>
  <c r="BR164" i="7"/>
  <c r="BQ164" i="7"/>
  <c r="BR66" i="7"/>
  <c r="BQ66" i="7"/>
  <c r="BQ71" i="7"/>
  <c r="BR71" i="7"/>
  <c r="BR163" i="7"/>
  <c r="BQ163" i="7"/>
  <c r="BR27" i="7"/>
  <c r="BQ27" i="7"/>
  <c r="BR168" i="7"/>
  <c r="BQ168" i="7"/>
  <c r="BR180" i="7"/>
  <c r="BQ180" i="7"/>
  <c r="BQ112" i="7"/>
  <c r="BR112" i="7"/>
  <c r="BR134" i="7"/>
  <c r="BQ134" i="7"/>
  <c r="BR122" i="7"/>
  <c r="BQ122" i="7"/>
  <c r="BR109" i="7"/>
  <c r="BQ109" i="7"/>
  <c r="BR156" i="7"/>
  <c r="BQ156" i="7"/>
  <c r="BR10" i="7"/>
  <c r="BQ10" i="7"/>
  <c r="BR63" i="7"/>
  <c r="BQ63" i="7"/>
  <c r="BR138" i="7"/>
  <c r="BQ138" i="7"/>
  <c r="BR60" i="7"/>
  <c r="BQ60" i="7"/>
  <c r="BR62" i="7"/>
  <c r="BQ62" i="7"/>
  <c r="BR203" i="7"/>
  <c r="BQ203" i="7"/>
  <c r="BQ171" i="7"/>
  <c r="BR171" i="7"/>
  <c r="BQ49" i="7"/>
  <c r="BR49" i="7"/>
  <c r="BR68" i="7"/>
  <c r="BQ68" i="7"/>
  <c r="BR16" i="7"/>
  <c r="BQ16" i="7"/>
  <c r="BR55" i="7"/>
  <c r="BQ55" i="7"/>
  <c r="BR197" i="7"/>
  <c r="BQ197" i="7"/>
  <c r="BR148" i="7"/>
  <c r="BQ148" i="7"/>
  <c r="BR92" i="7"/>
  <c r="BQ92" i="7"/>
  <c r="BR17" i="7"/>
  <c r="BQ17" i="7"/>
  <c r="BR167" i="7"/>
  <c r="BQ167" i="7"/>
  <c r="BR144" i="7"/>
  <c r="BQ144" i="7"/>
  <c r="BR141" i="7"/>
  <c r="BQ141" i="7"/>
  <c r="BR128" i="7"/>
  <c r="BQ128" i="7"/>
  <c r="BQ79" i="7"/>
  <c r="BR79" i="7"/>
  <c r="BR65" i="7"/>
  <c r="BQ65" i="7"/>
  <c r="BR44" i="7"/>
  <c r="BQ44" i="7"/>
  <c r="BR204" i="7"/>
  <c r="BQ204" i="7"/>
  <c r="BR72" i="7"/>
  <c r="BQ72" i="7"/>
  <c r="BR198" i="7"/>
  <c r="BQ198" i="7"/>
  <c r="BQ200" i="7"/>
  <c r="BR200" i="7"/>
  <c r="BR159" i="7"/>
  <c r="BQ159" i="7"/>
  <c r="BR166" i="7"/>
  <c r="BQ166" i="7"/>
  <c r="BR78" i="7"/>
  <c r="BQ78" i="7"/>
  <c r="BQ53" i="7"/>
  <c r="BR53" i="7"/>
  <c r="BR188" i="7"/>
  <c r="BQ188" i="7"/>
  <c r="BR37" i="7"/>
  <c r="BQ37" i="7"/>
  <c r="BR133" i="7"/>
  <c r="BQ133" i="7"/>
  <c r="BQ35" i="7"/>
  <c r="BR35" i="7"/>
  <c r="BR96" i="7"/>
  <c r="BQ96" i="7"/>
  <c r="BR183" i="7"/>
  <c r="BQ183" i="7"/>
  <c r="BR59" i="7"/>
  <c r="BQ59" i="7"/>
  <c r="BR84" i="7"/>
  <c r="BQ84" i="7"/>
  <c r="BQ103" i="7"/>
  <c r="BR103" i="7"/>
  <c r="BR143" i="7"/>
  <c r="BQ143" i="7"/>
  <c r="BR118" i="7"/>
  <c r="BQ118" i="7"/>
  <c r="BR87" i="7"/>
  <c r="BQ87" i="7"/>
  <c r="BR189" i="7"/>
  <c r="BQ189" i="7"/>
  <c r="BR125" i="7"/>
  <c r="BQ125" i="7"/>
  <c r="BR57" i="7"/>
  <c r="BQ57" i="7"/>
  <c r="BR56" i="7"/>
  <c r="BQ56" i="7"/>
  <c r="BR52" i="7"/>
  <c r="BQ52" i="7"/>
  <c r="BR173" i="7"/>
  <c r="BQ173" i="7"/>
  <c r="BR157" i="7"/>
  <c r="BQ157" i="7"/>
  <c r="BR106" i="7"/>
  <c r="BQ106" i="7"/>
  <c r="BR162" i="7"/>
  <c r="BQ162" i="7"/>
  <c r="BR169" i="7"/>
  <c r="BQ169" i="7"/>
  <c r="BR69" i="7"/>
  <c r="BQ69" i="7"/>
  <c r="BR182" i="7"/>
  <c r="BQ182" i="7"/>
  <c r="BR199" i="7"/>
  <c r="BQ199" i="7"/>
  <c r="BR99" i="7"/>
  <c r="BQ99" i="7"/>
  <c r="BQ102" i="7"/>
  <c r="BR102" i="7"/>
  <c r="BR75" i="7"/>
  <c r="BQ75" i="7"/>
  <c r="BR139" i="7"/>
  <c r="BQ139" i="7"/>
  <c r="BR160" i="7"/>
  <c r="BQ160" i="7"/>
  <c r="BR20" i="7"/>
  <c r="BQ20" i="7"/>
  <c r="BQ98" i="7"/>
  <c r="BR98" i="7"/>
  <c r="BR85" i="7"/>
  <c r="BQ85" i="7"/>
  <c r="BR186" i="7"/>
  <c r="BQ186" i="7"/>
  <c r="BR40" i="7"/>
  <c r="BQ40" i="7"/>
  <c r="BR142" i="7"/>
  <c r="BQ142" i="7"/>
  <c r="BR64" i="7"/>
  <c r="BQ64" i="7"/>
  <c r="BQ127" i="7"/>
  <c r="BR127" i="7"/>
  <c r="BR9" i="7"/>
  <c r="BQ9" i="7"/>
  <c r="BR30" i="7"/>
  <c r="BQ30" i="7"/>
  <c r="BR18" i="7"/>
  <c r="BQ18" i="7"/>
  <c r="BR58" i="7"/>
  <c r="BQ58" i="7"/>
  <c r="BR47" i="7"/>
  <c r="BQ47" i="7"/>
  <c r="BR41" i="7"/>
  <c r="BQ41" i="7"/>
  <c r="BR23" i="7"/>
  <c r="BQ23" i="7"/>
  <c r="BQ28" i="7"/>
  <c r="BR28" i="7"/>
  <c r="BR151" i="7"/>
  <c r="BQ151" i="7"/>
  <c r="BR104" i="7"/>
  <c r="BQ104" i="7"/>
  <c r="BR82" i="7"/>
  <c r="BQ82" i="7"/>
  <c r="BR88" i="7"/>
  <c r="BQ88" i="7"/>
  <c r="BR48" i="7"/>
  <c r="BQ48" i="7"/>
  <c r="BR123" i="7"/>
  <c r="BQ123" i="7"/>
  <c r="BR95" i="7"/>
  <c r="BQ95" i="7"/>
  <c r="BR94" i="7"/>
  <c r="BQ94" i="7"/>
  <c r="BR174" i="7"/>
  <c r="BQ174" i="7"/>
  <c r="BR191" i="7"/>
  <c r="BQ191" i="7"/>
  <c r="BR46" i="7"/>
  <c r="BQ46" i="7"/>
  <c r="BR196" i="7"/>
  <c r="BQ196" i="7"/>
  <c r="BQ54" i="7"/>
  <c r="BR54" i="7"/>
  <c r="BR190" i="7"/>
  <c r="BQ190" i="7"/>
  <c r="BR116" i="7"/>
  <c r="BQ116" i="7"/>
  <c r="BR170" i="7"/>
  <c r="BQ170" i="7"/>
  <c r="BR177" i="7"/>
  <c r="BQ177" i="7"/>
  <c r="BR129" i="7"/>
  <c r="BQ129" i="7"/>
  <c r="BQ115" i="7"/>
  <c r="BR115" i="7"/>
  <c r="BR193" i="7"/>
  <c r="BQ193" i="7"/>
  <c r="BR121" i="7"/>
  <c r="BQ121" i="7"/>
  <c r="BR34" i="7"/>
  <c r="BQ34" i="7"/>
  <c r="BR70" i="7"/>
  <c r="BQ70" i="7"/>
  <c r="BR108" i="7"/>
  <c r="BQ108" i="7"/>
  <c r="BR74" i="7"/>
  <c r="BQ74" i="7"/>
  <c r="BR120" i="7"/>
  <c r="BQ120" i="7"/>
  <c r="BR25" i="7"/>
  <c r="BQ25" i="7"/>
  <c r="BQ42" i="7"/>
  <c r="BR42" i="7"/>
  <c r="BR137" i="7"/>
  <c r="BQ137" i="7"/>
  <c r="BR81" i="7"/>
  <c r="BQ81" i="7"/>
  <c r="BR132" i="7"/>
  <c r="BQ132" i="7"/>
  <c r="BR114" i="7"/>
  <c r="BQ114" i="7"/>
  <c r="BR31" i="7"/>
  <c r="BQ31" i="7"/>
  <c r="J25" i="14"/>
  <c r="L25" i="14" s="1"/>
  <c r="BP111" i="7"/>
  <c r="BP6" i="7" s="1"/>
  <c r="BO111" i="7"/>
  <c r="J29" i="14" l="1"/>
  <c r="L29" i="14" s="1"/>
  <c r="J31" i="14"/>
  <c r="L31" i="14" s="1"/>
  <c r="BR111" i="7"/>
  <c r="BR6" i="7" s="1"/>
  <c r="BQ111" i="7"/>
  <c r="BQ6" i="7" s="1"/>
  <c r="BO6" i="7"/>
</calcChain>
</file>

<file path=xl/sharedStrings.xml><?xml version="1.0" encoding="utf-8"?>
<sst xmlns="http://schemas.openxmlformats.org/spreadsheetml/2006/main" count="426" uniqueCount="365">
  <si>
    <t>county</t>
  </si>
  <si>
    <t xml:space="preserve"> city</t>
  </si>
  <si>
    <t xml:space="preserve"> fips</t>
  </si>
  <si>
    <t>San Buenaventura (Ventura) city</t>
  </si>
  <si>
    <t>DOFPOP19</t>
  </si>
  <si>
    <t>PCT_OWN</t>
  </si>
  <si>
    <t>PCT_RENT</t>
  </si>
  <si>
    <t>PROJ_NEED</t>
  </si>
  <si>
    <t>VAC_NEED</t>
  </si>
  <si>
    <t>EX_HQTA_NEED</t>
  </si>
  <si>
    <t>PCT_POP19</t>
  </si>
  <si>
    <t>EXIST_NEED</t>
  </si>
  <si>
    <t>TOT_RHNA</t>
  </si>
  <si>
    <t>%VLI</t>
  </si>
  <si>
    <t>%LI</t>
  </si>
  <si>
    <t>%MI</t>
  </si>
  <si>
    <t>%AMI</t>
  </si>
  <si>
    <t>VLI</t>
  </si>
  <si>
    <t>LI</t>
  </si>
  <si>
    <t>MI</t>
  </si>
  <si>
    <t>AMI</t>
  </si>
  <si>
    <t>DEMO_LOSS</t>
  </si>
  <si>
    <t>Brawley city</t>
  </si>
  <si>
    <t>Calexico city</t>
  </si>
  <si>
    <t>Calipatria city</t>
  </si>
  <si>
    <t>El Centro city</t>
  </si>
  <si>
    <t>Holtville city</t>
  </si>
  <si>
    <t>Imperial city</t>
  </si>
  <si>
    <t>Westmorland city</t>
  </si>
  <si>
    <t>Unincorporated Imperial Co.</t>
  </si>
  <si>
    <t>Agoura Hills city</t>
  </si>
  <si>
    <t>Alhambra city</t>
  </si>
  <si>
    <t>Arcadia city</t>
  </si>
  <si>
    <t>Artesia city</t>
  </si>
  <si>
    <t>Avalon city</t>
  </si>
  <si>
    <t>Azusa city</t>
  </si>
  <si>
    <t>Baldwin Park city</t>
  </si>
  <si>
    <t>Bell city</t>
  </si>
  <si>
    <t>Bellflower city</t>
  </si>
  <si>
    <t>Bell Gardens city</t>
  </si>
  <si>
    <t>Beverly Hills city</t>
  </si>
  <si>
    <t>Bradbury city</t>
  </si>
  <si>
    <t>Burbank city</t>
  </si>
  <si>
    <t>Calabasas city</t>
  </si>
  <si>
    <t>Carson city</t>
  </si>
  <si>
    <t>Cerritos city</t>
  </si>
  <si>
    <t>Claremont city</t>
  </si>
  <si>
    <t>Commerce city</t>
  </si>
  <si>
    <t>Compton city</t>
  </si>
  <si>
    <t>Covina city</t>
  </si>
  <si>
    <t>Cudahy city</t>
  </si>
  <si>
    <t>Culver City city</t>
  </si>
  <si>
    <t>Diamond Bar city</t>
  </si>
  <si>
    <t>Downey city</t>
  </si>
  <si>
    <t>Duarte city</t>
  </si>
  <si>
    <t>El Monte city</t>
  </si>
  <si>
    <t>El Segundo city</t>
  </si>
  <si>
    <t>Gardena city</t>
  </si>
  <si>
    <t>Glendale city</t>
  </si>
  <si>
    <t>Glendora city</t>
  </si>
  <si>
    <t>Hawaiian Gardens city</t>
  </si>
  <si>
    <t>Hawthorne city</t>
  </si>
  <si>
    <t>Hermosa Beach city</t>
  </si>
  <si>
    <t>Hidden Hills city</t>
  </si>
  <si>
    <t>Huntington Park city</t>
  </si>
  <si>
    <t>Industry city</t>
  </si>
  <si>
    <t>Inglewood city</t>
  </si>
  <si>
    <t>Irwindale city</t>
  </si>
  <si>
    <t>La Cañada Flintridge city</t>
  </si>
  <si>
    <t>La Habra Heights city</t>
  </si>
  <si>
    <t>Lakewood city</t>
  </si>
  <si>
    <t>La Mirada city</t>
  </si>
  <si>
    <t>Lancaster city</t>
  </si>
  <si>
    <t>La Puente city</t>
  </si>
  <si>
    <t>La Verne city</t>
  </si>
  <si>
    <t>Lawndale city</t>
  </si>
  <si>
    <t>Lomita city</t>
  </si>
  <si>
    <t>Long Beach city</t>
  </si>
  <si>
    <t>Los Angeles city</t>
  </si>
  <si>
    <t>Lynwood city</t>
  </si>
  <si>
    <t>Malibu city</t>
  </si>
  <si>
    <t>Manhattan Beach city</t>
  </si>
  <si>
    <t>Maywood city</t>
  </si>
  <si>
    <t>Monrovia city</t>
  </si>
  <si>
    <t>Montebello city</t>
  </si>
  <si>
    <t>Monterey Park city</t>
  </si>
  <si>
    <t>Norwalk city</t>
  </si>
  <si>
    <t>Palmdale city</t>
  </si>
  <si>
    <t>Palos Verdes Estates city</t>
  </si>
  <si>
    <t>Paramount city</t>
  </si>
  <si>
    <t>Pasadena city</t>
  </si>
  <si>
    <t>Pico Rivera city</t>
  </si>
  <si>
    <t>Pomona city</t>
  </si>
  <si>
    <t>Rancho Palos Verdes city</t>
  </si>
  <si>
    <t>Redondo Beach city</t>
  </si>
  <si>
    <t>Rolling Hills city</t>
  </si>
  <si>
    <t>Rolling Hills Estates city</t>
  </si>
  <si>
    <t>Rosemead city</t>
  </si>
  <si>
    <t>San Dimas city</t>
  </si>
  <si>
    <t>San Fernando city</t>
  </si>
  <si>
    <t>San Gabriel city</t>
  </si>
  <si>
    <t>San Marino city</t>
  </si>
  <si>
    <t>Santa Clarita city</t>
  </si>
  <si>
    <t>Santa Fe Springs city</t>
  </si>
  <si>
    <t>Santa Monica city</t>
  </si>
  <si>
    <t>Sierra Madre city</t>
  </si>
  <si>
    <t>Signal Hill city</t>
  </si>
  <si>
    <t>South El Monte city</t>
  </si>
  <si>
    <t>South Gate city</t>
  </si>
  <si>
    <t>South Pasadena city</t>
  </si>
  <si>
    <t>Temple City city</t>
  </si>
  <si>
    <t>Torrance city</t>
  </si>
  <si>
    <t>Vernon city</t>
  </si>
  <si>
    <t>Walnut city</t>
  </si>
  <si>
    <t>West Covina city</t>
  </si>
  <si>
    <t>West Hollywood city</t>
  </si>
  <si>
    <t>Westlake Village city</t>
  </si>
  <si>
    <t>Whittier city</t>
  </si>
  <si>
    <t>Unincorporated Los Angeles Co.</t>
  </si>
  <si>
    <t>Aliso Viejo city</t>
  </si>
  <si>
    <t>Anaheim city</t>
  </si>
  <si>
    <t>Brea city</t>
  </si>
  <si>
    <t>Buena Park city</t>
  </si>
  <si>
    <t>Costa Mesa city</t>
  </si>
  <si>
    <t>Cypress city</t>
  </si>
  <si>
    <t>Dana Point city</t>
  </si>
  <si>
    <t>Fountain Valley city</t>
  </si>
  <si>
    <t>Fullerton city</t>
  </si>
  <si>
    <t>Garden Grove city</t>
  </si>
  <si>
    <t>Huntington Beach city</t>
  </si>
  <si>
    <t>Irvine city</t>
  </si>
  <si>
    <t>Laguna Beach city</t>
  </si>
  <si>
    <t>Laguna Hills city</t>
  </si>
  <si>
    <t>Laguna Niguel city</t>
  </si>
  <si>
    <t>Laguna Woods city</t>
  </si>
  <si>
    <t>La Habra city</t>
  </si>
  <si>
    <t>Lake Forest city</t>
  </si>
  <si>
    <t>La Palma city</t>
  </si>
  <si>
    <t>Los Alamitos city</t>
  </si>
  <si>
    <t>Mission Viejo city</t>
  </si>
  <si>
    <t>Newport Beach city</t>
  </si>
  <si>
    <t>Orange city</t>
  </si>
  <si>
    <t>Placentia city</t>
  </si>
  <si>
    <t>Rancho Santa Margarita city</t>
  </si>
  <si>
    <t>San Clemente city</t>
  </si>
  <si>
    <t>San Juan Capistrano city</t>
  </si>
  <si>
    <t>Santa Ana city</t>
  </si>
  <si>
    <t>Seal Beach city</t>
  </si>
  <si>
    <t>Stanton city</t>
  </si>
  <si>
    <t>Tustin city</t>
  </si>
  <si>
    <t>Villa Park city</t>
  </si>
  <si>
    <t>Westminster city</t>
  </si>
  <si>
    <t>Yorba Linda city</t>
  </si>
  <si>
    <t>Unincorporated Orange Co.</t>
  </si>
  <si>
    <t>Banning city</t>
  </si>
  <si>
    <t>Beaumont city</t>
  </si>
  <si>
    <t>Blythe city</t>
  </si>
  <si>
    <t>Calimesa city</t>
  </si>
  <si>
    <t>Canyon Lake city</t>
  </si>
  <si>
    <t>Cathedral City city</t>
  </si>
  <si>
    <t>Coachella city</t>
  </si>
  <si>
    <t>Corona city</t>
  </si>
  <si>
    <t>Desert Hot Springs city</t>
  </si>
  <si>
    <t>Eastvale City</t>
  </si>
  <si>
    <t>Hemet city</t>
  </si>
  <si>
    <t>Indian Wells city</t>
  </si>
  <si>
    <t>Indio city</t>
  </si>
  <si>
    <t>Lake Elsinore city</t>
  </si>
  <si>
    <t>La Quinta city</t>
  </si>
  <si>
    <t>Menifee city</t>
  </si>
  <si>
    <t>Moreno Valley city</t>
  </si>
  <si>
    <t>Murrieta city</t>
  </si>
  <si>
    <t>Norco city</t>
  </si>
  <si>
    <t>Palm Desert city</t>
  </si>
  <si>
    <t>Palm Springs city</t>
  </si>
  <si>
    <t>Perris city</t>
  </si>
  <si>
    <t>Rancho Mirage city</t>
  </si>
  <si>
    <t>Riverside city</t>
  </si>
  <si>
    <t>San Jacinto city</t>
  </si>
  <si>
    <t>Temecula city</t>
  </si>
  <si>
    <t>Wildomar city</t>
  </si>
  <si>
    <t>Jurupa Valley City</t>
  </si>
  <si>
    <t>Unincorporated Riverside Co. (incl. March JPA)</t>
  </si>
  <si>
    <t>Adelanto city</t>
  </si>
  <si>
    <t>Apple Valley town</t>
  </si>
  <si>
    <t>Barstow city</t>
  </si>
  <si>
    <t>Big Bear Lake city</t>
  </si>
  <si>
    <t>Chino city</t>
  </si>
  <si>
    <t>Chino Hills city</t>
  </si>
  <si>
    <t>Colton city</t>
  </si>
  <si>
    <t>Fontana city</t>
  </si>
  <si>
    <t>Grand Terrace city</t>
  </si>
  <si>
    <t>Hesperia city</t>
  </si>
  <si>
    <t>Highland city</t>
  </si>
  <si>
    <t>Loma Linda city</t>
  </si>
  <si>
    <t>Montclair city</t>
  </si>
  <si>
    <t>Needles city</t>
  </si>
  <si>
    <t>Ontario city</t>
  </si>
  <si>
    <t>Rancho Cucamonga city</t>
  </si>
  <si>
    <t>Redlands city</t>
  </si>
  <si>
    <t>Rialto city</t>
  </si>
  <si>
    <t>San Bernardino city</t>
  </si>
  <si>
    <t>Twentynine Palms city</t>
  </si>
  <si>
    <t>Upland city</t>
  </si>
  <si>
    <t>Victorville city</t>
  </si>
  <si>
    <t>Yucaipa city</t>
  </si>
  <si>
    <t>Yucca Valley town</t>
  </si>
  <si>
    <t>Unincorporated San Bernardino Co.</t>
  </si>
  <si>
    <t>Camarillo city</t>
  </si>
  <si>
    <t>Fillmore city</t>
  </si>
  <si>
    <t>Moorpark city</t>
  </si>
  <si>
    <t>Ojai city</t>
  </si>
  <si>
    <t>Oxnard city</t>
  </si>
  <si>
    <t>Port Hueneme city</t>
  </si>
  <si>
    <t>Santa Paula city</t>
  </si>
  <si>
    <t>Simi Valley city</t>
  </si>
  <si>
    <t>Thousand Oaks city</t>
  </si>
  <si>
    <t>Unincorporated Ventura Co.</t>
  </si>
  <si>
    <t>Percent of households who are renting:</t>
  </si>
  <si>
    <t xml:space="preserve">   Vacancy Adjustment</t>
  </si>
  <si>
    <t xml:space="preserve">   Replacement Need</t>
  </si>
  <si>
    <t>TOTAL PROJECTED NEED:</t>
  </si>
  <si>
    <t>Very-low income (&lt;50% of AMI)</t>
  </si>
  <si>
    <t>Above moderate income (&gt;120% of AMI)</t>
  </si>
  <si>
    <t>Low income (50-80% of AMI)</t>
  </si>
  <si>
    <t>Moderate income (80-120% of AMI)</t>
  </si>
  <si>
    <t>Select Jurisdiction (drop-down menu)</t>
  </si>
  <si>
    <t>SUM (IF APPLICABLE)</t>
  </si>
  <si>
    <t>Variable</t>
  </si>
  <si>
    <t>Description</t>
  </si>
  <si>
    <t>OVERVIEW</t>
  </si>
  <si>
    <t>US Census Bureau county code (25=Imperial, 37=Los Angeles, 59=Orange, 65=Riverside, 71=San Bernardino, 111=Ventura)</t>
  </si>
  <si>
    <t>City or local jurisdiction name</t>
  </si>
  <si>
    <t>Jurisdiction's share of regional population using CA DOF 1/1/2019 data.</t>
  </si>
  <si>
    <t>US Census Bureau FIPS  code for city.</t>
  </si>
  <si>
    <t>Percent renter households, ACS 2013-2017</t>
  </si>
  <si>
    <t>Percent owner households, ACS 2013-2017</t>
  </si>
  <si>
    <t>Demolished residential units total, 2009-2018</t>
  </si>
  <si>
    <t>Percent very low income.  Share of jurisdiction's households below 50% of area median income (AMI)</t>
  </si>
  <si>
    <t>Percent low income.  Share of jurisdiction's households between 50 and 80% of AMI.</t>
  </si>
  <si>
    <t>Percent moderate income.  Share of jurisdiction's households between 80 and 120% of AMI.</t>
  </si>
  <si>
    <t>Percent above moderate income.  Share of jurisdiction's households above 120% of AMI.</t>
  </si>
  <si>
    <t>Jurisdiction Incomes</t>
  </si>
  <si>
    <t xml:space="preserve">More information about the 6th cycle of RHNA (2021-2029) can be found from SCAG as www.scag.ca.gov/rhna or from the California Department of Housing and Community Development at http://www.hcd.ca.gov/community-development/housing-element/index.shtml </t>
  </si>
  <si>
    <t>Regional</t>
  </si>
  <si>
    <t>Percentile:</t>
  </si>
  <si>
    <t>Green cells indicate data sources - see "metadata" for details</t>
  </si>
  <si>
    <t>RHNA INPUT DATA AND CALCULATIONS</t>
  </si>
  <si>
    <t>January 1, 2019 population from the California Department of Finance (DOF) Demographic Research Unit. E-5 series, updated May 2019. See http://www.dof.ca.gov/Forecasting/Demographics/Estimates/</t>
  </si>
  <si>
    <t>Demolished residential units total, 2009-2018.  Initial data source is CA DOF.  Data were updated by local jurisdictions as part of the 6th cycle RHNA local planning factor and replacement need survey conducted in Spring 2019. See http://www.dof.ca.gov/Forecasting/Demographics/Housing_Unit_Survey/documents/2019_Form_Instructions.pdf and http://scag.ca.gov/rhna</t>
  </si>
  <si>
    <t>Tenure (renter/owner) share from the US Census Bureau's 2013-2017 American Community Survey 5-year sample, table B25014. See http://factfinder.census.gov</t>
  </si>
  <si>
    <t>Households by income category are from the 2013-2017 5-year ACS sample. See http://factfinder.census.gov</t>
  </si>
  <si>
    <t>DESCRIPTION OF KEY VARIABLES IN SHEET "RHNA_data"</t>
  </si>
  <si>
    <t>HH20</t>
  </si>
  <si>
    <t>HH30</t>
  </si>
  <si>
    <t>HH45</t>
  </si>
  <si>
    <t>POP20-POP45</t>
  </si>
  <si>
    <t>DESCRIPTION OF DATA SOURCES</t>
  </si>
  <si>
    <t>Total regional housing need</t>
  </si>
  <si>
    <t>MED_JOBACC</t>
  </si>
  <si>
    <t>JOBACC_BYPOP</t>
  </si>
  <si>
    <t>EX_JOB_NEED</t>
  </si>
  <si>
    <t>Share of population in tracts of various resource levels</t>
  </si>
  <si>
    <t>%VLR</t>
  </si>
  <si>
    <t>%LR</t>
  </si>
  <si>
    <t>%MR</t>
  </si>
  <si>
    <t>%HR</t>
  </si>
  <si>
    <t>%VHR</t>
  </si>
  <si>
    <t>SHR_2030_45_HHGR</t>
  </si>
  <si>
    <t>EX_HHGR_NEED</t>
  </si>
  <si>
    <t>POP16</t>
  </si>
  <si>
    <t>HHGR_30_45</t>
  </si>
  <si>
    <t>SHR_JOBACC</t>
  </si>
  <si>
    <t>TOT</t>
  </si>
  <si>
    <t>HQTAPOP45</t>
  </si>
  <si>
    <t xml:space="preserve">   Existing need due to job accessibility (25%)</t>
  </si>
  <si>
    <t xml:space="preserve">   Existing need due to HQTA pop. share (25%)</t>
  </si>
  <si>
    <t>POP45</t>
  </si>
  <si>
    <t>CITY_PCT_HQTAPOP45</t>
  </si>
  <si>
    <t>PROJECTED NEED</t>
  </si>
  <si>
    <t>HHGR_20_45</t>
  </si>
  <si>
    <t>SHR_2020_45_HHGR</t>
  </si>
  <si>
    <t>REDISTR</t>
  </si>
  <si>
    <t>COUNTY INCOME SHARES BY CATEGORY:</t>
  </si>
  <si>
    <t>%VLR+LR</t>
  </si>
  <si>
    <t>HCD Regional Determination:</t>
  </si>
  <si>
    <t>EXISTING NEED</t>
  </si>
  <si>
    <t>AFFH_ADJ</t>
  </si>
  <si>
    <t>REGIONAL MEDIAN:</t>
  </si>
  <si>
    <t>DESCRIPTION OF TRIBAL LAND PROJECTED HOUSEHOLD GROWTH</t>
  </si>
  <si>
    <t>Unincorporated Riverside Co.</t>
  </si>
  <si>
    <t>Projected Need Reduction</t>
  </si>
  <si>
    <t>SHR_HQTAPOP45</t>
  </si>
  <si>
    <t>RESIDUAL</t>
  </si>
  <si>
    <t>JOB + HQTA - DISADV</t>
  </si>
  <si>
    <t>BRIEF DESCRIPTION OF STAFF-RECOMMENDED DRAFT ALLOCATION METHODOLOGY</t>
  </si>
  <si>
    <t>Orange cells indicate calculated fields - see SCAG's draft RHNA methodology for details</t>
  </si>
  <si>
    <t>Existing Need:</t>
  </si>
  <si>
    <t>Income/Social Equity Adjustment:</t>
  </si>
  <si>
    <t>Population and households from SCAG's 2020 RTP/SCS ("Connect SoCal") growth forecast, which includes the bottom-up local input and envisioning process.  See http://scagrtpscs.net/Pages/DataMapBooks.aspx</t>
  </si>
  <si>
    <t>2045 Population in a 2045 high-quality transit area.  Data are from SCAG's draft for 2020 RTP/SCS; these are SCAG-assembled coverages modified by inputs from transit operators and local jurisdictions during the local input process as described above.</t>
  </si>
  <si>
    <t>HH_GR_RHNA</t>
  </si>
  <si>
    <t>Future period household growth ("EX_HHGR_NEED") is 50 percent of existing need.  This is based on a jurisdiction's share of SCAG 2030-2045 household growth ("SHR_2030_45_HHGR").</t>
  </si>
  <si>
    <t xml:space="preserve">Jurisdictional incomes are compared to the county in which they lie ("Jurisdiction Incomes" columns).  </t>
  </si>
  <si>
    <t>150%-180% Social Equity Adjustment</t>
  </si>
  <si>
    <t>UNWEIGHTED INCOME DISTRIBUTION</t>
  </si>
  <si>
    <t>INCOME DISTRIBUTION WEIGHTING STEP</t>
  </si>
  <si>
    <t>FINAL RE-WEIGHTED DISTRIBUTION</t>
  </si>
  <si>
    <t xml:space="preserve">This spreadsheet tool is released by the Southern California Association of Governments to assist in displaying staff's draft recommended allocation of housing unit need across the region's 197 local jurisdictions for the 6th cycle of the state's Regional Housing Needs Assessment.  On August 22, 2019 SCAG received a regional housing need determination of 1,344,740 units split across four income categories.  </t>
  </si>
  <si>
    <t xml:space="preserve">Comments, questions, and inputs can be directed to housing@scag.ca.gov. </t>
  </si>
  <si>
    <t xml:space="preserve">SCAG 2045 population in SCAG 2045 high quality transit areas. </t>
  </si>
  <si>
    <t>Share of each jurisdiction's population in a high-quality transit area (for reference only).</t>
  </si>
  <si>
    <t>Regional share of above measure.</t>
  </si>
  <si>
    <t>Household forecast from SCAG's draft 2020 RTP/SCS for 2020, 2030, and 2045.</t>
  </si>
  <si>
    <t>2030-2045 household growth from SCAG's draft 2020 RTP/SCS.</t>
  </si>
  <si>
    <t>2020-2045 household growth from SCAG's draft 2020 RTP/SCS.</t>
  </si>
  <si>
    <t>Share of regional household growth, 2030-2045.</t>
  </si>
  <si>
    <t>Share of regional household growth, 2020-2045.</t>
  </si>
  <si>
    <t>January 1, 2019 population from the CA DOF.</t>
  </si>
  <si>
    <t>Share of population in tracts of various resource levels, from CA TCAC (see detailed methodology for description)</t>
  </si>
  <si>
    <t>Percent of jurisdiction's population in census tracts defined as very-low resourced; also referred to as "High Segregation &amp; Poverty"</t>
  </si>
  <si>
    <t>Percent of jurisdiction's population in census tracts defined as low-resource.</t>
  </si>
  <si>
    <t>Percent of jurisdiction's population in census tracts defined as moderate-resource.</t>
  </si>
  <si>
    <t>Percent of jurisdiction's population in census tracts defined as high-resource.</t>
  </si>
  <si>
    <t>Percent of jurisdiction's population in census tracts defined as very high-resource.</t>
  </si>
  <si>
    <t>The following amounts were subtracted from household and household growth totals.</t>
  </si>
  <si>
    <t>These reflect SCAG's internal estimate of household growth on tribal land to ensure it is appropriately excluded from projected need in the RHNA process.</t>
  </si>
  <si>
    <r>
      <rPr>
        <u/>
        <sz val="11"/>
        <color theme="1"/>
        <rFont val="Calibri"/>
        <family val="2"/>
        <scheme val="minor"/>
      </rPr>
      <t>Instructions:</t>
    </r>
    <r>
      <rPr>
        <sz val="11"/>
        <color theme="1"/>
        <rFont val="Calibri"/>
        <family val="2"/>
        <scheme val="minor"/>
      </rPr>
      <t xml:space="preserve"> Select jurisdiction from drop-down menu.  Green boxes will populate based on data in "RHNA_data" tab.</t>
    </r>
  </si>
  <si>
    <t>Housing unit loss from demolition (2009-18):</t>
  </si>
  <si>
    <t>Forecasted household (HH) growth, RHNA period:</t>
  </si>
  <si>
    <t>**For the jurisdiction's median TAZ</t>
  </si>
  <si>
    <t>*Local input/growth forecast total adjusted by the difference between the RHNA determination and SCAG's regional 2020-2045 forecast (+4%)</t>
  </si>
  <si>
    <t>Share of region's job accessibility (pop-weighted):</t>
  </si>
  <si>
    <t>Adj. forecasted household growth, 2020-2045:*</t>
  </si>
  <si>
    <t>Percent of jurisdiction's pop. in HQTA (2045):</t>
  </si>
  <si>
    <t>Share of region's HQTA population (2045)</t>
  </si>
  <si>
    <t>Pct. of regional jobs accessible in 30 mins (2045):**</t>
  </si>
  <si>
    <t>Share of pop. in low/very low-resource tracts:</t>
  </si>
  <si>
    <t>Share of pop. In very high-resource tracts:</t>
  </si>
  <si>
    <t>Proposed social equity adjustment:</t>
  </si>
  <si>
    <t xml:space="preserve">   Existing need due to future HH growth (50%)</t>
  </si>
  <si>
    <t xml:space="preserve">   Net residual factor for existing need</t>
  </si>
  <si>
    <t>TOTAL EXISTING NEED</t>
  </si>
  <si>
    <t>For complete descriptions of values below, see "metadata" tab or SCAG's draft RHNA methodology.</t>
  </si>
  <si>
    <t>-</t>
  </si>
  <si>
    <t>Percent of total RHNA:</t>
  </si>
  <si>
    <t>CATEGORY ADJ.</t>
  </si>
  <si>
    <t>CITY TOTAL ADJ.</t>
  </si>
  <si>
    <t>SCAG 6TH CYCLE RHNA - DRAFT HOUSING NEEDS ALLOCATION DETAILS</t>
  </si>
  <si>
    <t>Population forecast from SCAG's draft 2020 RTP/SCS for 2020 and 2045.</t>
  </si>
  <si>
    <t>HH20-HH345</t>
  </si>
  <si>
    <t>Jurisdiction's share of 2045 regional population within a 2045 HQTA, as defined above.</t>
  </si>
  <si>
    <t>Share of the region's 2045 jobs accessible from a jurisdiction's median TAZ in 30 minutes (auto commute) based on SCAG's ConnectSoCal travel demand model for 2045</t>
  </si>
  <si>
    <t>Job access measure (above) multiplied by 2045 population.</t>
  </si>
  <si>
    <r>
      <rPr>
        <b/>
        <u/>
        <sz val="11"/>
        <color theme="1"/>
        <rFont val="Calibri"/>
        <family val="2"/>
        <scheme val="minor"/>
      </rPr>
      <t>Projected Need:</t>
    </r>
    <r>
      <rPr>
        <sz val="11"/>
        <color theme="1"/>
        <rFont val="Calibri"/>
        <family val="2"/>
        <scheme val="minor"/>
      </rPr>
      <t xml:space="preserve"> The basis for projected need is SCAG's household growth forecast from 2020-2030 ("HH_GR_RHNA") prorated to 8.25 years, less expected growth on tribal land (see note below).  This amount also includes adjustments for vacancy need ("VAC_NEED") and demolition ("DEMO_LOSS").</t>
    </r>
  </si>
  <si>
    <t xml:space="preserve">Need based on job access ("EX_JOB_NEED") is 25 percent of existing need.  This is based on the share of the region's jobs accessible from a jurisdiction's median TAZ in 30 minutes (via automobile) based on SCAG's ConnectSoCal activity-based travel demand model for 2045 ("MED_JOBACC").  In order to scale this figure by city size, or the population who may be able to benefit from such job access, it is multiplied by the jurisdiction's population in 2045 ("JOBACC_BYPOP"); and a jurisdiction's regional share of this value becomes the basis for allocation ("SHR_JOBACC"). </t>
  </si>
  <si>
    <t xml:space="preserve">Need based on transit access ("EX_HQTA_NEED") is 25 percent of existing need.  This is based on a jurisdiction's share of the region's 2045 population living within a 2045 HQTA ("HQTAPOP45" and "SHR_HQTAPOP45"). </t>
  </si>
  <si>
    <t>In order to ensure that housing need above SCAG's growth forecast is allocated to transit-rich and job access-rich jurisdictions but avoids undue burden on underresourced jurisdictions, a "residual" is developed ("RESIDUAL").  Total need from previous calculations described above is compared against a jurisdiction's share of 2030-2045 household growth ("SHR_2030_45_HHGR") multiplied by HCD's regional determination (1,344,740).  Note that since the regional determination exceeds 2020-2045 regional household growth ("HHGR_20_45") by approximately 4 percent, the residual is based on the jurisdiction's household growth, adjusted proportionately by this amount.  Finally, the residual is reallocated to jurisdictions with above-median transit access ("SHR_HQTAPOP45", 0.11%) AND above-median job access ("SHR_JOBACC", 0.16%) BUT BELOW 50 percent of a jurisdiction's population in low-resourced areas ("%VLR+LR").  Reallocation is based on the sum of job access and transit access shares for eligible jurisdictions ("JOB+HQTA-DISADV", "REDISTR").</t>
  </si>
  <si>
    <t>In order to match HCD's regional determination by income category as closely as possible, two controls are applied to the unweighted total ("UNWEIGHTED INCOME DISTRIBUTION") - one per category and one per jurisdiction, highlighted in yellow.  These yield the final per-category RHNA allocation ("FINAL RE-WEIGHTED DISTRIBUTION").  As regional totals differ slightly from HCD's determination, these may be slightly revised in order to comply with the determination.  Additionally, this stage ensures that each jurisdiction receives a minimum of 4 very-low income units and 4 low-income units (for a minimum of 8 total units).</t>
  </si>
  <si>
    <t>Job access is based on SCAG TAZ-level (subjurisdictional) Connect SoCal activity-based travel demand model output for 2045.  It reflects the share of regional jobs accessible within a 30 minute auto commute and is scaled to the jurisdictional-level by using each jurisdiction's median TAZ.</t>
  </si>
  <si>
    <t>Social equity adjustment is increased based on resource levels, as defined by the state Tax Credit Allocation Commission opportunity maps dataset described in the detailed methodology ("Share of population in tracts of various resource levels" columns).  The share of the jurisdiction's population within very-high resourced areas ("%VLR") and the share of population in very low and low resourced areas ("%VLR+LR") are used to determine this additional adjustment, which ranges from 0% to 30% ("AFFH_ADJ") and results in a social equity adjustment of between 150% and 180% of the applicable county income ("150%-180% Social Equity Adjustment" columns).</t>
  </si>
  <si>
    <t>Resource levels are derived from TCAC opportunity maps; see https://www.treasurer.ca.gov/ctcac/opportunity.asp</t>
  </si>
  <si>
    <t>SCAG 6TH CYCLE RHNA - DRAFT ALLOCATION METHODOLOGY</t>
  </si>
  <si>
    <r>
      <rPr>
        <u/>
        <sz val="11"/>
        <color theme="1"/>
        <rFont val="Calibri"/>
        <family val="2"/>
        <scheme val="minor"/>
      </rPr>
      <t>What is this?</t>
    </r>
    <r>
      <rPr>
        <sz val="11"/>
        <color theme="1"/>
        <rFont val="Calibri"/>
        <family val="2"/>
        <scheme val="minor"/>
      </rPr>
      <t xml:space="preserve"> This spreadsheet tool is designed to provide general estimates based on SCAG's staff-recommended draft RHNA allocation methodology. </t>
    </r>
    <r>
      <rPr>
        <b/>
        <i/>
        <sz val="11"/>
        <color theme="1"/>
        <rFont val="Calibri"/>
        <family val="2"/>
        <scheme val="minor"/>
      </rPr>
      <t>Data and figures may be subject to corrections and intermediate steps may not sum due to rounding.</t>
    </r>
  </si>
  <si>
    <r>
      <rPr>
        <u/>
        <sz val="10"/>
        <color theme="1"/>
        <rFont val="Calibri"/>
        <family val="2"/>
        <scheme val="minor"/>
      </rPr>
      <t>Note:</t>
    </r>
    <r>
      <rPr>
        <sz val="10"/>
        <color theme="1"/>
        <rFont val="Calibri"/>
        <family val="2"/>
        <scheme val="minor"/>
      </rPr>
      <t xml:space="preserve"> HCD provided its regional determination of 1,344,740 units on 8/22/19.  HCD may revise this figure no later than mid-October after considering SCAG's objection, which would impact jurisdictional allocations.  Additional details can be found in the narrative version of this methodology; see scag.ca.gov/rhna for details.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</si>
</sst>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0.0%"/>
    <numFmt numFmtId="166" formatCode="_(* #,##0_);_(* \(#,##0\);_(* &quot;-&quot;??_);_(@_)"/>
    <numFmt numFmtId="167" formatCode="0.0000000000"/>
    <numFmt numFmtId="168" formatCode="#,##0.0000"/>
  </numFmts>
  <fonts count="16" x14ac:knownFonts="1">
    <font>
      <sz val="11"/>
      <color theme="1"/>
      <name val="Calibri"/>
      <family val="2"/>
      <scheme val="minor"/>
    </font>
    <font>
      <sz val="11"/>
      <color theme="1"/>
      <name val="Calibri"/>
      <family val="2"/>
      <scheme val="minor"/>
    </font>
    <font>
      <sz val="11"/>
      <color theme="1"/>
      <name val="Arial"/>
      <family val="2"/>
    </font>
    <font>
      <i/>
      <sz val="11"/>
      <color theme="1"/>
      <name val="Calibri"/>
      <family val="2"/>
      <scheme val="minor"/>
    </font>
    <font>
      <u/>
      <sz val="11"/>
      <color theme="10"/>
      <name val="Calibri"/>
      <family val="2"/>
      <scheme val="minor"/>
    </font>
    <font>
      <b/>
      <sz val="11"/>
      <color theme="1"/>
      <name val="Calibri"/>
      <family val="2"/>
      <scheme val="minor"/>
    </font>
    <font>
      <u/>
      <sz val="11"/>
      <color theme="1"/>
      <name val="Calibri"/>
      <family val="2"/>
      <scheme val="minor"/>
    </font>
    <font>
      <b/>
      <i/>
      <sz val="11"/>
      <color theme="1"/>
      <name val="Calibri"/>
      <family val="2"/>
      <scheme val="minor"/>
    </font>
    <font>
      <b/>
      <sz val="12"/>
      <color theme="1"/>
      <name val="Calibri"/>
      <family val="2"/>
      <scheme val="minor"/>
    </font>
    <font>
      <b/>
      <u/>
      <sz val="11"/>
      <color theme="1"/>
      <name val="Calibri"/>
      <family val="2"/>
      <scheme val="minor"/>
    </font>
    <font>
      <b/>
      <sz val="10"/>
      <color theme="1"/>
      <name val="Calibri"/>
      <family val="2"/>
      <scheme val="minor"/>
    </font>
    <font>
      <i/>
      <sz val="10"/>
      <color theme="1"/>
      <name val="Calibri"/>
      <family val="2"/>
      <scheme val="minor"/>
    </font>
    <font>
      <i/>
      <sz val="9"/>
      <color theme="1"/>
      <name val="Calibri"/>
      <family val="2"/>
      <scheme val="minor"/>
    </font>
    <font>
      <sz val="11"/>
      <color rgb="FFFF0000"/>
      <name val="Calibri"/>
      <family val="2"/>
      <scheme val="minor"/>
    </font>
    <font>
      <sz val="10"/>
      <color theme="1"/>
      <name val="Calibri"/>
      <family val="2"/>
      <scheme val="minor"/>
    </font>
    <font>
      <u/>
      <sz val="10"/>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0" tint="-0.249977111117893"/>
        <bgColor indexed="64"/>
      </patternFill>
    </fill>
  </fills>
  <borders count="2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cellStyleXfs>
  <cellXfs count="162">
    <xf numFmtId="0" fontId="0" fillId="0" borderId="0" xfId="0"/>
    <xf numFmtId="0" fontId="0" fillId="0" borderId="0" xfId="0" applyFill="1" applyBorder="1"/>
    <xf numFmtId="2" fontId="0" fillId="0" borderId="0" xfId="0" applyNumberFormat="1"/>
    <xf numFmtId="1" fontId="0" fillId="0" borderId="0" xfId="0" applyNumberFormat="1"/>
    <xf numFmtId="2" fontId="0" fillId="0" borderId="0" xfId="0" applyNumberFormat="1" applyAlignment="1">
      <alignment horizontal="right"/>
    </xf>
    <xf numFmtId="1" fontId="0" fillId="0" borderId="0" xfId="0" applyNumberFormat="1" applyFill="1"/>
    <xf numFmtId="0" fontId="0" fillId="0" borderId="0" xfId="0" applyFill="1"/>
    <xf numFmtId="0" fontId="0" fillId="5" borderId="2" xfId="0" applyFill="1" applyBorder="1"/>
    <xf numFmtId="10" fontId="0" fillId="0" borderId="0" xfId="1" applyNumberFormat="1" applyFont="1"/>
    <xf numFmtId="1" fontId="0" fillId="3" borderId="0" xfId="0" applyNumberFormat="1" applyFill="1"/>
    <xf numFmtId="9" fontId="0" fillId="0" borderId="0" xfId="1" applyFont="1" applyFill="1"/>
    <xf numFmtId="9" fontId="0" fillId="0" borderId="0" xfId="1" applyFont="1" applyFill="1" applyBorder="1"/>
    <xf numFmtId="9" fontId="0" fillId="0" borderId="0" xfId="1" applyFont="1" applyFill="1" applyAlignment="1">
      <alignment horizontal="center"/>
    </xf>
    <xf numFmtId="1" fontId="0" fillId="0" borderId="0" xfId="1" applyNumberFormat="1" applyFont="1" applyFill="1"/>
    <xf numFmtId="1" fontId="0" fillId="0" borderId="0" xfId="1" applyNumberFormat="1" applyFont="1" applyFill="1" applyBorder="1"/>
    <xf numFmtId="1" fontId="0" fillId="4" borderId="6" xfId="1" applyNumberFormat="1" applyFont="1" applyFill="1" applyBorder="1"/>
    <xf numFmtId="1" fontId="0" fillId="4" borderId="1" xfId="1" applyNumberFormat="1" applyFont="1" applyFill="1" applyBorder="1"/>
    <xf numFmtId="1" fontId="0" fillId="4" borderId="7" xfId="1" applyNumberFormat="1" applyFont="1" applyFill="1" applyBorder="1"/>
    <xf numFmtId="1" fontId="3" fillId="0" borderId="0" xfId="1" applyNumberFormat="1" applyFont="1" applyFill="1" applyBorder="1"/>
    <xf numFmtId="10" fontId="0" fillId="0" borderId="0" xfId="1" applyNumberFormat="1" applyFont="1" applyFill="1"/>
    <xf numFmtId="2" fontId="0" fillId="0" borderId="0" xfId="0" applyNumberFormat="1" applyFill="1"/>
    <xf numFmtId="1" fontId="0" fillId="0" borderId="0" xfId="1" applyNumberFormat="1" applyFont="1" applyFill="1" applyBorder="1" applyAlignment="1">
      <alignment horizontal="center"/>
    </xf>
    <xf numFmtId="0" fontId="4" fillId="0" borderId="0" xfId="4"/>
    <xf numFmtId="0" fontId="0" fillId="3" borderId="0" xfId="0" applyFill="1"/>
    <xf numFmtId="2" fontId="0" fillId="3" borderId="0" xfId="0" applyNumberFormat="1" applyFill="1"/>
    <xf numFmtId="9" fontId="0" fillId="0" borderId="0" xfId="1" applyFont="1" applyFill="1" applyAlignment="1">
      <alignment horizontal="right"/>
    </xf>
    <xf numFmtId="0" fontId="0" fillId="6" borderId="0" xfId="0" applyFill="1"/>
    <xf numFmtId="1" fontId="0" fillId="6" borderId="0" xfId="0" applyNumberFormat="1" applyFill="1"/>
    <xf numFmtId="0" fontId="0" fillId="0" borderId="9" xfId="1" applyNumberFormat="1" applyFont="1" applyFill="1" applyBorder="1"/>
    <xf numFmtId="9" fontId="0" fillId="0" borderId="10" xfId="1" applyFont="1" applyFill="1" applyBorder="1"/>
    <xf numFmtId="9" fontId="0" fillId="0" borderId="11" xfId="1" applyFont="1" applyFill="1" applyBorder="1"/>
    <xf numFmtId="0" fontId="0" fillId="0" borderId="8" xfId="1" applyNumberFormat="1" applyFont="1" applyFill="1" applyBorder="1"/>
    <xf numFmtId="9" fontId="0" fillId="0" borderId="12" xfId="1" applyFont="1" applyFill="1" applyBorder="1"/>
    <xf numFmtId="0" fontId="0" fillId="0" borderId="6" xfId="1" applyNumberFormat="1" applyFont="1" applyFill="1" applyBorder="1"/>
    <xf numFmtId="9" fontId="0" fillId="0" borderId="1" xfId="1" applyFont="1" applyFill="1" applyBorder="1"/>
    <xf numFmtId="9" fontId="0" fillId="0" borderId="7" xfId="1" applyFont="1" applyFill="1" applyBorder="1"/>
    <xf numFmtId="10" fontId="0" fillId="6" borderId="0" xfId="1" applyNumberFormat="1" applyFont="1" applyFill="1"/>
    <xf numFmtId="9" fontId="0" fillId="6" borderId="0" xfId="1" applyFont="1" applyFill="1" applyBorder="1"/>
    <xf numFmtId="9" fontId="0" fillId="3" borderId="0" xfId="1" applyFont="1" applyFill="1" applyBorder="1"/>
    <xf numFmtId="166" fontId="0" fillId="2" borderId="2" xfId="5" applyNumberFormat="1" applyFont="1" applyFill="1" applyBorder="1" applyProtection="1">
      <protection locked="0"/>
    </xf>
    <xf numFmtId="9" fontId="3" fillId="0" borderId="0" xfId="1" applyFont="1" applyProtection="1"/>
    <xf numFmtId="0" fontId="5" fillId="0" borderId="0" xfId="0" applyFont="1" applyProtection="1"/>
    <xf numFmtId="10" fontId="0" fillId="0" borderId="0" xfId="1" applyNumberFormat="1" applyFont="1" applyBorder="1" applyProtection="1"/>
    <xf numFmtId="165" fontId="0" fillId="0" borderId="0" xfId="1" applyNumberFormat="1" applyFont="1" applyBorder="1" applyProtection="1"/>
    <xf numFmtId="0" fontId="3" fillId="0" borderId="0" xfId="0" applyFont="1"/>
    <xf numFmtId="15" fontId="3" fillId="0" borderId="0" xfId="0" applyNumberFormat="1" applyFont="1"/>
    <xf numFmtId="0" fontId="5" fillId="0" borderId="0" xfId="0" applyFont="1"/>
    <xf numFmtId="15" fontId="3" fillId="0" borderId="0" xfId="0" applyNumberFormat="1" applyFont="1" applyAlignment="1">
      <alignment horizontal="left"/>
    </xf>
    <xf numFmtId="0" fontId="0" fillId="0" borderId="0" xfId="0" applyAlignment="1">
      <alignment horizontal="left" wrapText="1"/>
    </xf>
    <xf numFmtId="0" fontId="6" fillId="0" borderId="0" xfId="0" applyFont="1" applyProtection="1"/>
    <xf numFmtId="0" fontId="8" fillId="0" borderId="9" xfId="0" applyFont="1" applyBorder="1" applyProtection="1"/>
    <xf numFmtId="9" fontId="3" fillId="0" borderId="11" xfId="1" applyFont="1" applyBorder="1" applyAlignment="1" applyProtection="1">
      <alignment vertical="top" wrapText="1"/>
    </xf>
    <xf numFmtId="9" fontId="3" fillId="0" borderId="12" xfId="1" applyFont="1" applyBorder="1" applyProtection="1"/>
    <xf numFmtId="0" fontId="3" fillId="0" borderId="8" xfId="0" applyFont="1" applyBorder="1" applyProtection="1"/>
    <xf numFmtId="9" fontId="3" fillId="0" borderId="12" xfId="1" quotePrefix="1" applyFont="1" applyBorder="1" applyAlignment="1" applyProtection="1">
      <alignment wrapText="1"/>
    </xf>
    <xf numFmtId="9" fontId="3" fillId="3" borderId="17" xfId="1" applyFont="1" applyFill="1" applyBorder="1" applyProtection="1"/>
    <xf numFmtId="0" fontId="5" fillId="0" borderId="9" xfId="0" applyFont="1" applyBorder="1" applyProtection="1"/>
    <xf numFmtId="0" fontId="5" fillId="0" borderId="8" xfId="0" applyFont="1" applyBorder="1" applyProtection="1"/>
    <xf numFmtId="0" fontId="0" fillId="0" borderId="0" xfId="0" applyAlignment="1">
      <alignment horizontal="left"/>
    </xf>
    <xf numFmtId="15" fontId="3" fillId="0" borderId="0" xfId="0" applyNumberFormat="1" applyFont="1" applyAlignment="1" applyProtection="1">
      <alignment horizontal="left"/>
    </xf>
    <xf numFmtId="10" fontId="0" fillId="3" borderId="0" xfId="1" applyNumberFormat="1" applyFont="1" applyFill="1"/>
    <xf numFmtId="2" fontId="0" fillId="0" borderId="0" xfId="1" applyNumberFormat="1" applyFont="1"/>
    <xf numFmtId="0" fontId="3" fillId="0" borderId="0" xfId="0" applyFont="1" applyFill="1" applyBorder="1" applyProtection="1"/>
    <xf numFmtId="9" fontId="0" fillId="0" borderId="0" xfId="1" applyFont="1" applyFill="1" applyAlignment="1"/>
    <xf numFmtId="10" fontId="3" fillId="0" borderId="0" xfId="1" applyNumberFormat="1" applyFont="1"/>
    <xf numFmtId="3" fontId="0" fillId="0" borderId="0" xfId="1" applyNumberFormat="1" applyFont="1"/>
    <xf numFmtId="3" fontId="0" fillId="6" borderId="0" xfId="1" applyNumberFormat="1" applyFont="1" applyFill="1"/>
    <xf numFmtId="1" fontId="0" fillId="0" borderId="0" xfId="0" applyNumberFormat="1" applyFill="1" applyBorder="1"/>
    <xf numFmtId="9" fontId="3" fillId="0" borderId="0" xfId="1" applyFont="1" applyFill="1" applyAlignment="1">
      <alignment horizontal="right"/>
    </xf>
    <xf numFmtId="167" fontId="0" fillId="0" borderId="0" xfId="1" applyNumberFormat="1" applyFont="1" applyFill="1"/>
    <xf numFmtId="2" fontId="0" fillId="2" borderId="0" xfId="1" applyNumberFormat="1" applyFont="1" applyFill="1"/>
    <xf numFmtId="164" fontId="0" fillId="2" borderId="0" xfId="1" applyNumberFormat="1" applyFont="1" applyFill="1"/>
    <xf numFmtId="1" fontId="3" fillId="0" borderId="0" xfId="1" applyNumberFormat="1" applyFont="1" applyFill="1"/>
    <xf numFmtId="0" fontId="0" fillId="0" borderId="0" xfId="0" applyFill="1" applyBorder="1" applyAlignment="1"/>
    <xf numFmtId="0" fontId="0" fillId="8" borderId="2" xfId="0" applyFill="1" applyBorder="1"/>
    <xf numFmtId="3" fontId="3" fillId="0" borderId="0" xfId="1" applyNumberFormat="1" applyFont="1"/>
    <xf numFmtId="10" fontId="3" fillId="0" borderId="13" xfId="1" applyNumberFormat="1" applyFont="1" applyBorder="1" applyAlignment="1">
      <alignment horizontal="center"/>
    </xf>
    <xf numFmtId="10" fontId="3" fillId="0" borderId="15" xfId="1" applyNumberFormat="1" applyFont="1" applyBorder="1" applyAlignment="1">
      <alignment horizontal="center"/>
    </xf>
    <xf numFmtId="0" fontId="0" fillId="4" borderId="3" xfId="0" applyFill="1" applyBorder="1"/>
    <xf numFmtId="0" fontId="0" fillId="4" borderId="5" xfId="0" applyFill="1" applyBorder="1"/>
    <xf numFmtId="0" fontId="0" fillId="0" borderId="0" xfId="0" applyAlignment="1">
      <alignment horizontal="right"/>
    </xf>
    <xf numFmtId="0" fontId="0" fillId="0" borderId="0" xfId="0" applyFont="1" applyFill="1" applyBorder="1" applyProtection="1"/>
    <xf numFmtId="166" fontId="0" fillId="3" borderId="17" xfId="5" applyNumberFormat="1" applyFont="1" applyFill="1" applyBorder="1" applyProtection="1"/>
    <xf numFmtId="9" fontId="0" fillId="0" borderId="0" xfId="1" applyFont="1"/>
    <xf numFmtId="9" fontId="0" fillId="0" borderId="0" xfId="1" applyNumberFormat="1" applyFont="1" applyFill="1"/>
    <xf numFmtId="168" fontId="0" fillId="0" borderId="0" xfId="1" applyNumberFormat="1" applyFont="1"/>
    <xf numFmtId="10" fontId="0" fillId="6" borderId="0" xfId="1" applyNumberFormat="1" applyFont="1" applyFill="1" applyBorder="1"/>
    <xf numFmtId="9" fontId="1" fillId="6" borderId="0" xfId="1" applyFont="1" applyFill="1" applyBorder="1"/>
    <xf numFmtId="9" fontId="0" fillId="0" borderId="0" xfId="1" applyNumberFormat="1" applyFont="1" applyFill="1" applyBorder="1"/>
    <xf numFmtId="9" fontId="0" fillId="3" borderId="0" xfId="1" applyNumberFormat="1" applyFont="1" applyFill="1" applyBorder="1"/>
    <xf numFmtId="9" fontId="0" fillId="6" borderId="0" xfId="1" applyNumberFormat="1" applyFont="1" applyFill="1" applyBorder="1"/>
    <xf numFmtId="0" fontId="0" fillId="0" borderId="0" xfId="0" applyFont="1" applyProtection="1"/>
    <xf numFmtId="0" fontId="0" fillId="0" borderId="11" xfId="0" applyFont="1" applyBorder="1" applyProtection="1"/>
    <xf numFmtId="0" fontId="0" fillId="0" borderId="8" xfId="0" applyFont="1" applyBorder="1" applyProtection="1"/>
    <xf numFmtId="0" fontId="0" fillId="0" borderId="12" xfId="0" applyFont="1" applyBorder="1" applyProtection="1"/>
    <xf numFmtId="0" fontId="0" fillId="2" borderId="2" xfId="0" applyFont="1" applyFill="1" applyBorder="1" applyProtection="1">
      <protection locked="0"/>
    </xf>
    <xf numFmtId="0" fontId="0" fillId="3" borderId="17" xfId="0" applyFont="1" applyFill="1" applyBorder="1" applyProtection="1"/>
    <xf numFmtId="0" fontId="0" fillId="0" borderId="10" xfId="0" applyFont="1" applyBorder="1" applyProtection="1"/>
    <xf numFmtId="0" fontId="0" fillId="0" borderId="12" xfId="0" quotePrefix="1" applyFont="1" applyBorder="1" applyAlignment="1" applyProtection="1">
      <alignment horizontal="right"/>
    </xf>
    <xf numFmtId="0" fontId="0" fillId="0" borderId="0" xfId="0" applyFont="1" applyBorder="1" applyProtection="1"/>
    <xf numFmtId="0" fontId="0" fillId="7" borderId="17" xfId="0" applyFont="1" applyFill="1" applyBorder="1" applyProtection="1"/>
    <xf numFmtId="0" fontId="0" fillId="3" borderId="16" xfId="0" applyFont="1" applyFill="1" applyBorder="1" applyProtection="1"/>
    <xf numFmtId="0" fontId="0" fillId="0" borderId="0" xfId="0" applyFont="1" applyFill="1" applyBorder="1" applyAlignment="1" applyProtection="1">
      <alignment vertical="top" wrapText="1"/>
    </xf>
    <xf numFmtId="10" fontId="0" fillId="3" borderId="16" xfId="1" applyNumberFormat="1" applyFont="1" applyFill="1" applyBorder="1" applyProtection="1"/>
    <xf numFmtId="164" fontId="0" fillId="0" borderId="0" xfId="0" applyNumberFormat="1" applyFont="1" applyBorder="1" applyProtection="1"/>
    <xf numFmtId="0" fontId="0" fillId="0" borderId="6" xfId="0" applyFont="1" applyBorder="1" applyProtection="1"/>
    <xf numFmtId="0" fontId="0" fillId="0" borderId="8" xfId="0" applyFont="1" applyBorder="1" applyAlignment="1" applyProtection="1">
      <alignment horizontal="right"/>
    </xf>
    <xf numFmtId="1" fontId="0" fillId="0" borderId="0" xfId="0" applyNumberFormat="1" applyFont="1" applyBorder="1" applyProtection="1"/>
    <xf numFmtId="0" fontId="11" fillId="0" borderId="0" xfId="0" applyFont="1" applyFill="1" applyBorder="1" applyAlignment="1" applyProtection="1">
      <alignment horizontal="left"/>
    </xf>
    <xf numFmtId="0" fontId="0" fillId="0" borderId="8" xfId="0" applyFont="1" applyFill="1" applyBorder="1" applyProtection="1"/>
    <xf numFmtId="0" fontId="0" fillId="0" borderId="1" xfId="0" applyFont="1" applyBorder="1" applyProtection="1"/>
    <xf numFmtId="0" fontId="0" fillId="0" borderId="6" xfId="0" applyFont="1" applyBorder="1" applyAlignment="1" applyProtection="1">
      <alignment horizontal="right"/>
    </xf>
    <xf numFmtId="9" fontId="0" fillId="3" borderId="16" xfId="1" applyFont="1" applyFill="1" applyBorder="1" applyProtection="1"/>
    <xf numFmtId="166" fontId="0" fillId="3" borderId="16" xfId="5" applyNumberFormat="1" applyFont="1" applyFill="1" applyBorder="1" applyProtection="1"/>
    <xf numFmtId="9" fontId="3" fillId="3" borderId="17" xfId="1" quotePrefix="1" applyFont="1" applyFill="1" applyBorder="1" applyAlignment="1" applyProtection="1">
      <alignment horizontal="center"/>
    </xf>
    <xf numFmtId="43" fontId="0" fillId="0" borderId="0" xfId="5" applyFont="1"/>
    <xf numFmtId="9" fontId="3" fillId="3" borderId="17" xfId="1" applyNumberFormat="1" applyFont="1" applyFill="1" applyBorder="1" applyProtection="1"/>
    <xf numFmtId="9" fontId="0" fillId="3" borderId="16" xfId="1" applyNumberFormat="1" applyFont="1" applyFill="1" applyBorder="1" applyProtection="1"/>
    <xf numFmtId="0" fontId="5" fillId="7" borderId="17" xfId="0" applyFont="1" applyFill="1" applyBorder="1" applyProtection="1"/>
    <xf numFmtId="1" fontId="0" fillId="3" borderId="17" xfId="0" applyNumberFormat="1" applyFont="1" applyFill="1" applyBorder="1" applyProtection="1"/>
    <xf numFmtId="1" fontId="0" fillId="3" borderId="18" xfId="0" applyNumberFormat="1" applyFont="1" applyFill="1" applyBorder="1" applyProtection="1"/>
    <xf numFmtId="0" fontId="0" fillId="0" borderId="0" xfId="0" applyFont="1" applyAlignment="1" applyProtection="1">
      <alignment horizontal="left"/>
    </xf>
    <xf numFmtId="0" fontId="0" fillId="0" borderId="9" xfId="0" applyFont="1" applyBorder="1" applyProtection="1"/>
    <xf numFmtId="165" fontId="3" fillId="0" borderId="12" xfId="1" applyNumberFormat="1" applyFont="1" applyBorder="1" applyAlignment="1" applyProtection="1">
      <alignment horizontal="left"/>
    </xf>
    <xf numFmtId="165" fontId="11" fillId="3" borderId="18" xfId="1" applyNumberFormat="1" applyFont="1" applyFill="1" applyBorder="1" applyAlignment="1" applyProtection="1">
      <alignment horizontal="left"/>
    </xf>
    <xf numFmtId="165" fontId="11" fillId="3" borderId="17" xfId="1" applyNumberFormat="1" applyFont="1" applyFill="1" applyBorder="1" applyAlignment="1" applyProtection="1">
      <alignment horizontal="left"/>
    </xf>
    <xf numFmtId="1" fontId="0" fillId="0" borderId="0" xfId="1" applyNumberFormat="1" applyFont="1"/>
    <xf numFmtId="1" fontId="0" fillId="6" borderId="0" xfId="1" applyNumberFormat="1" applyFont="1" applyFill="1"/>
    <xf numFmtId="0" fontId="0" fillId="0" borderId="0" xfId="0" applyAlignment="1">
      <alignment horizontal="left" wrapText="1"/>
    </xf>
    <xf numFmtId="0" fontId="13" fillId="0" borderId="0" xfId="0" applyFont="1"/>
    <xf numFmtId="0" fontId="13" fillId="0" borderId="0" xfId="0" applyFont="1" applyAlignment="1">
      <alignment horizontal="left"/>
    </xf>
    <xf numFmtId="0" fontId="11" fillId="0" borderId="0" xfId="0" applyFont="1" applyAlignment="1" applyProtection="1">
      <alignment horizontal="left" wrapText="1"/>
    </xf>
    <xf numFmtId="0" fontId="0" fillId="6" borderId="13" xfId="0" applyFont="1" applyFill="1" applyBorder="1" applyAlignment="1" applyProtection="1">
      <alignment horizontal="left" vertical="top" wrapText="1"/>
    </xf>
    <xf numFmtId="0" fontId="0" fillId="6" borderId="14" xfId="0" applyFont="1" applyFill="1" applyBorder="1" applyAlignment="1" applyProtection="1">
      <alignment horizontal="left" vertical="top" wrapText="1"/>
    </xf>
    <xf numFmtId="0" fontId="0" fillId="6" borderId="15" xfId="0" applyFont="1" applyFill="1" applyBorder="1" applyAlignment="1" applyProtection="1">
      <alignment horizontal="left" vertical="top" wrapText="1"/>
    </xf>
    <xf numFmtId="0" fontId="14" fillId="6" borderId="13" xfId="0" applyFont="1" applyFill="1" applyBorder="1" applyAlignment="1" applyProtection="1">
      <alignment horizontal="left" vertical="top" wrapText="1"/>
    </xf>
    <xf numFmtId="0" fontId="14" fillId="6" borderId="14" xfId="0" applyFont="1" applyFill="1" applyBorder="1" applyAlignment="1" applyProtection="1">
      <alignment horizontal="left" vertical="top" wrapText="1"/>
    </xf>
    <xf numFmtId="0" fontId="14" fillId="6" borderId="15" xfId="0" applyFont="1" applyFill="1" applyBorder="1" applyAlignment="1" applyProtection="1">
      <alignment horizontal="left" vertical="top" wrapText="1"/>
    </xf>
    <xf numFmtId="0" fontId="12" fillId="0" borderId="11" xfId="0" applyFont="1" applyBorder="1" applyAlignment="1" applyProtection="1">
      <alignment horizontal="left" wrapText="1"/>
    </xf>
    <xf numFmtId="0" fontId="12" fillId="0" borderId="12" xfId="0" applyFont="1" applyBorder="1" applyAlignment="1" applyProtection="1">
      <alignment horizontal="left" wrapText="1"/>
    </xf>
    <xf numFmtId="0" fontId="0" fillId="0" borderId="0" xfId="0" applyAlignment="1">
      <alignment horizontal="left" wrapText="1"/>
    </xf>
    <xf numFmtId="0" fontId="0" fillId="0" borderId="0" xfId="0" applyFill="1"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1" fontId="0" fillId="4" borderId="3" xfId="1" applyNumberFormat="1" applyFont="1" applyFill="1" applyBorder="1" applyAlignment="1">
      <alignment horizontal="center"/>
    </xf>
    <xf numFmtId="1" fontId="0" fillId="4" borderId="4" xfId="1" applyNumberFormat="1" applyFont="1" applyFill="1" applyBorder="1" applyAlignment="1">
      <alignment horizontal="center"/>
    </xf>
    <xf numFmtId="1" fontId="0" fillId="4" borderId="5" xfId="1" applyNumberFormat="1" applyFont="1" applyFill="1" applyBorder="1" applyAlignment="1">
      <alignment horizontal="center"/>
    </xf>
    <xf numFmtId="0" fontId="5" fillId="0" borderId="0" xfId="0" applyFont="1" applyAlignment="1">
      <alignment horizontal="left"/>
    </xf>
    <xf numFmtId="0" fontId="0" fillId="3" borderId="0" xfId="0" applyFill="1" applyAlignment="1">
      <alignment horizontal="left"/>
    </xf>
    <xf numFmtId="0" fontId="0" fillId="6" borderId="0" xfId="0" applyFill="1" applyAlignment="1">
      <alignment horizontal="left"/>
    </xf>
    <xf numFmtId="9" fontId="0" fillId="0" borderId="22" xfId="1" applyFont="1" applyFill="1" applyBorder="1" applyAlignment="1">
      <alignment horizontal="center"/>
    </xf>
    <xf numFmtId="9" fontId="0" fillId="0" borderId="23" xfId="1" applyFont="1" applyFill="1" applyBorder="1" applyAlignment="1">
      <alignment horizontal="center"/>
    </xf>
    <xf numFmtId="9" fontId="0" fillId="0" borderId="24" xfId="1" applyFont="1" applyFill="1" applyBorder="1" applyAlignment="1">
      <alignment horizontal="center"/>
    </xf>
    <xf numFmtId="9" fontId="10" fillId="0" borderId="3" xfId="1" applyFont="1" applyFill="1" applyBorder="1" applyAlignment="1">
      <alignment horizontal="center"/>
    </xf>
    <xf numFmtId="9" fontId="10" fillId="0" borderId="4" xfId="1" applyFont="1" applyFill="1" applyBorder="1" applyAlignment="1">
      <alignment horizontal="center"/>
    </xf>
    <xf numFmtId="9" fontId="10" fillId="0" borderId="5" xfId="1" applyFont="1" applyFill="1" applyBorder="1" applyAlignment="1">
      <alignment horizontal="center"/>
    </xf>
    <xf numFmtId="9" fontId="0" fillId="0" borderId="19" xfId="1" applyFont="1" applyFill="1" applyBorder="1" applyAlignment="1">
      <alignment horizontal="center"/>
    </xf>
    <xf numFmtId="9" fontId="0" fillId="0" borderId="20" xfId="1" applyFont="1" applyFill="1" applyBorder="1" applyAlignment="1">
      <alignment horizontal="center"/>
    </xf>
    <xf numFmtId="9" fontId="0" fillId="0" borderId="21" xfId="1" applyFont="1" applyFill="1" applyBorder="1" applyAlignment="1">
      <alignment horizontal="center"/>
    </xf>
    <xf numFmtId="0" fontId="5" fillId="8" borderId="3" xfId="0" applyFont="1" applyFill="1" applyBorder="1" applyAlignment="1">
      <alignment horizontal="center"/>
    </xf>
    <xf numFmtId="0" fontId="5" fillId="8" borderId="4" xfId="0" applyFont="1" applyFill="1" applyBorder="1" applyAlignment="1">
      <alignment horizontal="center"/>
    </xf>
    <xf numFmtId="0" fontId="5" fillId="8" borderId="5" xfId="0" applyFont="1" applyFill="1" applyBorder="1" applyAlignment="1">
      <alignment horizontal="center"/>
    </xf>
  </cellXfs>
  <cellStyles count="6">
    <cellStyle name="Comma" xfId="5" builtinId="3"/>
    <cellStyle name="Hyperlink" xfId="4" builtinId="8"/>
    <cellStyle name="Normal" xfId="0" builtinId="0"/>
    <cellStyle name="Normal 2" xfId="2" xr:uid="{00000000-0005-0000-0000-000003000000}"/>
    <cellStyle name="Percent" xfId="1" builtinId="5"/>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6"/>
  <sheetViews>
    <sheetView tabSelected="1" zoomScale="80" zoomScaleNormal="80" workbookViewId="0">
      <selection activeCell="D5" sqref="D5"/>
    </sheetView>
  </sheetViews>
  <sheetFormatPr defaultColWidth="8.90625" defaultRowHeight="14.5" x14ac:dyDescent="0.35"/>
  <cols>
    <col min="1" max="1" width="2.36328125" style="91" customWidth="1"/>
    <col min="2" max="2" width="31.08984375" style="91" customWidth="1"/>
    <col min="3" max="3" width="2.36328125" style="91" customWidth="1"/>
    <col min="4" max="4" width="45.90625" style="91" customWidth="1"/>
    <col min="5" max="5" width="14.453125" style="91" customWidth="1"/>
    <col min="6" max="6" width="2.36328125" style="91" customWidth="1"/>
    <col min="7" max="7" width="11" style="40" bestFit="1" customWidth="1"/>
    <col min="8" max="8" width="2.36328125" style="91" customWidth="1"/>
    <col min="9" max="9" width="49" style="91" customWidth="1"/>
    <col min="10" max="10" width="11" style="91" customWidth="1"/>
    <col min="11" max="11" width="3.453125" style="91" customWidth="1"/>
    <col min="12" max="12" width="9.1796875" style="91" customWidth="1"/>
    <col min="13" max="16384" width="8.90625" style="91"/>
  </cols>
  <sheetData>
    <row r="1" spans="1:10" x14ac:dyDescent="0.35">
      <c r="A1" s="41" t="s">
        <v>362</v>
      </c>
      <c r="I1" s="62" t="s">
        <v>343</v>
      </c>
      <c r="J1" s="81"/>
    </row>
    <row r="2" spans="1:10" ht="15" thickBot="1" x14ac:dyDescent="0.4">
      <c r="B2" s="59">
        <v>43740</v>
      </c>
    </row>
    <row r="3" spans="1:10" ht="15" thickBot="1" x14ac:dyDescent="0.4">
      <c r="I3" s="56" t="str">
        <f>CONCATENATE("RHNA Allocation inputs for ",D5)</f>
        <v>RHNA Allocation inputs for Santa Paula city</v>
      </c>
      <c r="J3" s="92"/>
    </row>
    <row r="4" spans="1:10" ht="15" thickBot="1" x14ac:dyDescent="0.4">
      <c r="B4" s="132" t="s">
        <v>363</v>
      </c>
      <c r="D4" s="91" t="s">
        <v>226</v>
      </c>
      <c r="I4" s="93"/>
      <c r="J4" s="94"/>
    </row>
    <row r="5" spans="1:10" ht="15" thickBot="1" x14ac:dyDescent="0.4">
      <c r="B5" s="133"/>
      <c r="D5" s="95" t="s">
        <v>214</v>
      </c>
      <c r="I5" s="93" t="s">
        <v>329</v>
      </c>
      <c r="J5" s="96">
        <f>ROUND(VLOOKUP($D$5,RHNA_data!$B$9:$BR$205,24,FALSE),0)</f>
        <v>499</v>
      </c>
    </row>
    <row r="6" spans="1:10" ht="15" customHeight="1" x14ac:dyDescent="0.35">
      <c r="B6" s="133"/>
      <c r="I6" s="93"/>
      <c r="J6" s="94"/>
    </row>
    <row r="7" spans="1:10" ht="15" thickBot="1" x14ac:dyDescent="0.4">
      <c r="B7" s="133"/>
      <c r="D7" s="91" t="s">
        <v>258</v>
      </c>
      <c r="I7" s="93" t="s">
        <v>219</v>
      </c>
      <c r="J7" s="96">
        <f>ROUND(VLOOKUP($D$5,RHNA_data!$B$9:$BR$205,25,FALSE),0)</f>
        <v>15</v>
      </c>
    </row>
    <row r="8" spans="1:10" ht="15" thickBot="1" x14ac:dyDescent="0.4">
      <c r="B8" s="133"/>
      <c r="D8" s="39">
        <v>1344740</v>
      </c>
      <c r="I8" s="93"/>
      <c r="J8" s="94"/>
    </row>
    <row r="9" spans="1:10" ht="15" customHeight="1" thickBot="1" x14ac:dyDescent="0.4">
      <c r="B9" s="133"/>
      <c r="I9" s="93" t="s">
        <v>220</v>
      </c>
      <c r="J9" s="82">
        <f>VLOOKUP($D$5,RHNA_data!$B$9:$BR$205,22,FALSE)</f>
        <v>27</v>
      </c>
    </row>
    <row r="10" spans="1:10" ht="15" customHeight="1" x14ac:dyDescent="0.35">
      <c r="B10" s="133"/>
      <c r="D10" s="50" t="str">
        <f>CONCATENATE(D5, " statistics:")</f>
        <v>Santa Paula city statistics:</v>
      </c>
      <c r="E10" s="97"/>
      <c r="F10" s="97"/>
      <c r="G10" s="51" t="s">
        <v>244</v>
      </c>
      <c r="I10" s="93"/>
      <c r="J10" s="98"/>
    </row>
    <row r="11" spans="1:10" ht="15" customHeight="1" x14ac:dyDescent="0.35">
      <c r="B11" s="133"/>
      <c r="D11" s="93"/>
      <c r="E11" s="99"/>
      <c r="F11" s="99"/>
      <c r="G11" s="54" t="s">
        <v>245</v>
      </c>
      <c r="I11" s="93" t="s">
        <v>221</v>
      </c>
      <c r="J11" s="100">
        <f>ROUND(VLOOKUP($D$5,RHNA_data!$B$9:$BR$205,26,FALSE),0)</f>
        <v>541</v>
      </c>
    </row>
    <row r="12" spans="1:10" x14ac:dyDescent="0.35">
      <c r="B12" s="133"/>
      <c r="D12" s="93" t="s">
        <v>329</v>
      </c>
      <c r="E12" s="101">
        <f>ROUND(VLOOKUP($D$5,RHNA_data!$B$9:$BR$205,24,FALSE),0)</f>
        <v>499</v>
      </c>
      <c r="F12" s="99"/>
      <c r="G12" s="55">
        <f>PERCENTRANK(RHNA_data!$Y$9:$Y$205,VLOOKUP(D5,RHNA_data!$B$9:$Y$205,24,FALSE))</f>
        <v>0.45400000000000001</v>
      </c>
      <c r="I12" s="53"/>
      <c r="J12" s="94"/>
    </row>
    <row r="13" spans="1:10" ht="15" thickBot="1" x14ac:dyDescent="0.4">
      <c r="B13" s="134"/>
      <c r="D13" s="93"/>
      <c r="E13" s="99"/>
      <c r="F13" s="99"/>
      <c r="G13" s="52"/>
      <c r="I13" s="93" t="s">
        <v>340</v>
      </c>
      <c r="J13" s="96">
        <f>ROUND(VLOOKUP($D$5,RHNA_data!$B$9:$BR$205,28,FALSE),0)</f>
        <v>466</v>
      </c>
    </row>
    <row r="14" spans="1:10" ht="15" thickBot="1" x14ac:dyDescent="0.4">
      <c r="B14" s="102"/>
      <c r="D14" s="93" t="s">
        <v>218</v>
      </c>
      <c r="E14" s="112">
        <f>VLOOKUP($D$5,RHNA_data!$B$9:$BR$205,21,FALSE)</f>
        <v>0.44983561954426932</v>
      </c>
      <c r="F14" s="42"/>
      <c r="G14" s="55">
        <f>PERCENTRANK(RHNA_data!$V$9:$V$205,VLOOKUP(D5,RHNA_data!$B$9:$Y$205,21,FALSE))</f>
        <v>0.59099999999999997</v>
      </c>
      <c r="I14" s="93"/>
      <c r="J14" s="94"/>
    </row>
    <row r="15" spans="1:10" ht="15" customHeight="1" x14ac:dyDescent="0.35">
      <c r="B15" s="132" t="s">
        <v>327</v>
      </c>
      <c r="D15" s="93"/>
      <c r="E15" s="99"/>
      <c r="F15" s="99"/>
      <c r="G15" s="52"/>
      <c r="I15" s="93" t="s">
        <v>275</v>
      </c>
      <c r="J15" s="96">
        <f>ROUND(VLOOKUP($D$5,RHNA_data!$B$9:$BR$205,29,FALSE),0)</f>
        <v>55</v>
      </c>
    </row>
    <row r="16" spans="1:10" x14ac:dyDescent="0.35">
      <c r="B16" s="133"/>
      <c r="D16" s="93" t="s">
        <v>328</v>
      </c>
      <c r="E16" s="113">
        <f>VLOOKUP($D$5,RHNA_data!$B$9:$BR$205,22,FALSE)</f>
        <v>27</v>
      </c>
      <c r="F16" s="42"/>
      <c r="G16" s="55">
        <f>PERCENTRANK(RHNA_data!$W$9:$W$205,VLOOKUP(D5,RHNA_data!$B$9:$Y$205,22,FALSE))</f>
        <v>0.67300000000000004</v>
      </c>
      <c r="I16" s="93"/>
      <c r="J16" s="94"/>
    </row>
    <row r="17" spans="2:12" x14ac:dyDescent="0.35">
      <c r="B17" s="133"/>
      <c r="D17" s="93"/>
      <c r="E17" s="99"/>
      <c r="F17" s="99"/>
      <c r="G17" s="52"/>
      <c r="I17" s="93" t="s">
        <v>276</v>
      </c>
      <c r="J17" s="96">
        <f>ROUND(VLOOKUP($D$5,RHNA_data!$B$9:$BR$205,30,FALSE),0)</f>
        <v>0</v>
      </c>
    </row>
    <row r="18" spans="2:12" ht="15" customHeight="1" x14ac:dyDescent="0.35">
      <c r="B18" s="133"/>
      <c r="D18" s="93" t="s">
        <v>333</v>
      </c>
      <c r="E18" s="113">
        <f>VLOOKUP($D$5,RHNA_data!$B$9:$BR$205,11,FALSE)*D8</f>
        <v>1468.9005909570192</v>
      </c>
      <c r="F18" s="104"/>
      <c r="G18" s="114" t="s">
        <v>344</v>
      </c>
      <c r="I18" s="93"/>
      <c r="J18" s="94"/>
    </row>
    <row r="19" spans="2:12" ht="15" customHeight="1" thickBot="1" x14ac:dyDescent="0.4">
      <c r="B19" s="134"/>
      <c r="D19" s="53"/>
      <c r="E19" s="99"/>
      <c r="F19" s="99"/>
      <c r="G19" s="52"/>
      <c r="I19" s="93" t="s">
        <v>341</v>
      </c>
      <c r="J19" s="96">
        <f>ROUND(VLOOKUP($D$5,RHNA_data!$B$9:$BR$205,33,FALSE)-VLOOKUP($D$5,RHNA_data!$B$9:$BR$205,31,FALSE),0)</f>
        <v>0</v>
      </c>
    </row>
    <row r="20" spans="2:12" ht="15" thickBot="1" x14ac:dyDescent="0.4">
      <c r="B20" s="102"/>
      <c r="D20" s="93" t="s">
        <v>336</v>
      </c>
      <c r="E20" s="103">
        <f>VLOOKUP($D$5,RHNA_data!$B$9:$BR$205,17,FALSE)</f>
        <v>2.07E-2</v>
      </c>
      <c r="F20" s="99"/>
      <c r="G20" s="55">
        <f>PERCENTRANK(RHNA_data!$R$9:$R$205,VLOOKUP(D5,RHNA_data!$B$9:$Y$205,17,FALSE))</f>
        <v>0.158</v>
      </c>
      <c r="I20" s="93"/>
      <c r="J20" s="94"/>
    </row>
    <row r="21" spans="2:12" ht="14.4" customHeight="1" x14ac:dyDescent="0.35">
      <c r="B21" s="135" t="s">
        <v>364</v>
      </c>
      <c r="D21" s="53"/>
      <c r="E21" s="99"/>
      <c r="F21" s="99"/>
      <c r="G21" s="52"/>
      <c r="I21" s="93" t="s">
        <v>342</v>
      </c>
      <c r="J21" s="100">
        <f>ROUND(VLOOKUP($D$5,RHNA_data!$B$9:$BR$205,34,FALSE),0)</f>
        <v>521</v>
      </c>
    </row>
    <row r="22" spans="2:12" ht="15" customHeight="1" thickBot="1" x14ac:dyDescent="0.4">
      <c r="B22" s="136"/>
      <c r="D22" s="93" t="s">
        <v>332</v>
      </c>
      <c r="E22" s="103">
        <f>VLOOKUP($D$5,RHNA_data!$B$9:$BR$205,19,FALSE)</f>
        <v>2.6191393026231603E-4</v>
      </c>
      <c r="F22" s="43"/>
      <c r="G22" s="55">
        <f>PERCENTRANK(RHNA_data!$T$9:$T$205,VLOOKUP(D5,RHNA_data!$B$9:$Y$205,19,FALSE))</f>
        <v>0.14699999999999999</v>
      </c>
      <c r="I22" s="93"/>
      <c r="J22" s="94"/>
    </row>
    <row r="23" spans="2:12" x14ac:dyDescent="0.35">
      <c r="B23" s="136"/>
      <c r="D23" s="93"/>
      <c r="E23" s="99"/>
      <c r="F23" s="99"/>
      <c r="G23" s="52"/>
      <c r="I23" s="57" t="str">
        <f>CONCATENATE("TOTAL RHNA FOR ", UPPER(D5))</f>
        <v>TOTAL RHNA FOR SANTA PAULA CITY</v>
      </c>
      <c r="J23" s="118">
        <f>ROUND(VLOOKUP($D$5,RHNA_data!$B$9:$BR$205,36,FALSE),0)</f>
        <v>1063</v>
      </c>
      <c r="K23" s="122"/>
      <c r="L23" s="138" t="s">
        <v>345</v>
      </c>
    </row>
    <row r="24" spans="2:12" x14ac:dyDescent="0.35">
      <c r="B24" s="136"/>
      <c r="D24" s="93" t="s">
        <v>334</v>
      </c>
      <c r="E24" s="103">
        <f>VLOOKUP(D5,RHNA_data!$B$9:$W$205,15,FALSE)</f>
        <v>0</v>
      </c>
      <c r="F24" s="107"/>
      <c r="G24" s="116">
        <f>PERCENTRANK(RHNA_data!$P$9:$P$205,VLOOKUP(D5,RHNA_data!$B$9:$Y$205,15,FALSE))</f>
        <v>0</v>
      </c>
      <c r="I24" s="93"/>
      <c r="J24" s="94"/>
      <c r="K24" s="93"/>
      <c r="L24" s="139"/>
    </row>
    <row r="25" spans="2:12" x14ac:dyDescent="0.35">
      <c r="B25" s="136"/>
      <c r="D25" s="109"/>
      <c r="E25" s="81"/>
      <c r="F25" s="81"/>
      <c r="G25" s="52"/>
      <c r="I25" s="106" t="s">
        <v>222</v>
      </c>
      <c r="J25" s="119">
        <f>VLOOKUP($D$5,RHNA_data!$B$9:$BR$205,66,FALSE)</f>
        <v>165.42937473928541</v>
      </c>
      <c r="K25" s="93"/>
      <c r="L25" s="125">
        <f>J25/$J$23</f>
        <v>0.15562499975473698</v>
      </c>
    </row>
    <row r="26" spans="2:12" x14ac:dyDescent="0.35">
      <c r="B26" s="136"/>
      <c r="D26" s="93" t="s">
        <v>335</v>
      </c>
      <c r="E26" s="103">
        <f>VLOOKUP(D5,RHNA_data!$B$9:$W$205,16,FALSE)</f>
        <v>0</v>
      </c>
      <c r="F26" s="81"/>
      <c r="G26" s="116">
        <f>PERCENTRANK(RHNA_data!$Q$9:$Q$205,VLOOKUP(D5,RHNA_data!$B$9:$Y$205,16,FALSE))</f>
        <v>0</v>
      </c>
      <c r="I26" s="106"/>
      <c r="J26" s="94"/>
      <c r="K26" s="93"/>
      <c r="L26" s="123"/>
    </row>
    <row r="27" spans="2:12" x14ac:dyDescent="0.35">
      <c r="B27" s="136"/>
      <c r="D27" s="93"/>
      <c r="E27" s="99"/>
      <c r="F27" s="99"/>
      <c r="G27" s="52"/>
      <c r="I27" s="106" t="s">
        <v>224</v>
      </c>
      <c r="J27" s="119">
        <f>VLOOKUP($D$5,RHNA_data!$B$9:$BR$205,67,FALSE)</f>
        <v>159.85438553514712</v>
      </c>
      <c r="K27" s="93"/>
      <c r="L27" s="125">
        <f>J27/$J$23</f>
        <v>0.15038041912995967</v>
      </c>
    </row>
    <row r="28" spans="2:12" x14ac:dyDescent="0.35">
      <c r="B28" s="136"/>
      <c r="D28" s="93" t="s">
        <v>337</v>
      </c>
      <c r="E28" s="103">
        <f>VLOOKUP(D5,RHNA_data!$B$9:$BF$205,47,FALSE)</f>
        <v>0.75821905848056637</v>
      </c>
      <c r="F28" s="99"/>
      <c r="G28" s="114" t="s">
        <v>344</v>
      </c>
      <c r="I28" s="106"/>
      <c r="J28" s="94"/>
      <c r="K28" s="93"/>
      <c r="L28" s="123"/>
    </row>
    <row r="29" spans="2:12" ht="15" thickBot="1" x14ac:dyDescent="0.4">
      <c r="B29" s="137"/>
      <c r="D29" s="93"/>
      <c r="E29" s="99"/>
      <c r="F29" s="99"/>
      <c r="G29" s="52"/>
      <c r="I29" s="106" t="s">
        <v>225</v>
      </c>
      <c r="J29" s="119">
        <f>VLOOKUP($D$5,RHNA_data!$B$9:$BR$205,68,FALSE)</f>
        <v>196.51036412603523</v>
      </c>
      <c r="K29" s="93"/>
      <c r="L29" s="125">
        <f>J29/$J$23</f>
        <v>0.18486393614866908</v>
      </c>
    </row>
    <row r="30" spans="2:12" x14ac:dyDescent="0.35">
      <c r="B30" s="49"/>
      <c r="D30" s="93" t="s">
        <v>338</v>
      </c>
      <c r="E30" s="103">
        <f>VLOOKUP(D5,RHNA_data!$B$9:$BF$205,46,FALSE)</f>
        <v>0</v>
      </c>
      <c r="F30" s="99"/>
      <c r="G30" s="114" t="s">
        <v>344</v>
      </c>
      <c r="I30" s="106"/>
      <c r="J30" s="94"/>
      <c r="K30" s="93"/>
      <c r="L30" s="123"/>
    </row>
    <row r="31" spans="2:12" ht="15" thickBot="1" x14ac:dyDescent="0.4">
      <c r="D31" s="93"/>
      <c r="E31" s="99"/>
      <c r="F31" s="99"/>
      <c r="G31" s="52"/>
      <c r="I31" s="111" t="s">
        <v>223</v>
      </c>
      <c r="J31" s="120">
        <f>VLOOKUP($D$5,RHNA_data!$B$9:$BR$205,69,FALSE)</f>
        <v>541.20587559953231</v>
      </c>
      <c r="K31" s="105"/>
      <c r="L31" s="124">
        <f>J31/$J$23</f>
        <v>0.50913064496663429</v>
      </c>
    </row>
    <row r="32" spans="2:12" ht="14.4" customHeight="1" thickBot="1" x14ac:dyDescent="0.4">
      <c r="D32" s="105" t="s">
        <v>339</v>
      </c>
      <c r="E32" s="117">
        <f>1.5+VLOOKUP(D5,RHNA_data!$B$9:$BF$205,48,FALSE)</f>
        <v>1.6</v>
      </c>
      <c r="F32" s="110"/>
      <c r="G32" s="114" t="s">
        <v>344</v>
      </c>
      <c r="I32" s="99"/>
      <c r="J32" s="99"/>
      <c r="L32" s="121"/>
    </row>
    <row r="33" spans="4:10" x14ac:dyDescent="0.35">
      <c r="I33" s="99"/>
      <c r="J33" s="99"/>
    </row>
    <row r="34" spans="4:10" ht="14.4" customHeight="1" x14ac:dyDescent="0.35">
      <c r="D34" s="131" t="s">
        <v>331</v>
      </c>
      <c r="E34" s="131"/>
    </row>
    <row r="35" spans="4:10" x14ac:dyDescent="0.35">
      <c r="D35" s="131"/>
      <c r="E35" s="131"/>
    </row>
    <row r="36" spans="4:10" x14ac:dyDescent="0.35">
      <c r="D36" s="108" t="s">
        <v>330</v>
      </c>
      <c r="E36" s="108"/>
    </row>
  </sheetData>
  <sheetProtection algorithmName="SHA-512" hashValue="arbr5B22E0pVxHL4VbdO6sPXPsTBXPIhhBg2UWcK+KjP3Kv4PjX63mKiwb0ho5IHgoko0nfZ/vLLUmRnrbha8g==" saltValue="xEIcXn1QxnBqhjG8fiX6GA==" spinCount="100000" sheet="1" objects="1" scenarios="1" formatCells="0" formatColumns="0" formatRows="0" sort="0" autoFilter="0" pivotTables="0"/>
  <mergeCells count="5">
    <mergeCell ref="D34:E35"/>
    <mergeCell ref="B4:B13"/>
    <mergeCell ref="B15:B19"/>
    <mergeCell ref="B21:B29"/>
    <mergeCell ref="L23:L2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RHNA_data!$B$9:$B$205</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85"/>
  <sheetViews>
    <sheetView workbookViewId="0">
      <selection activeCell="A13" sqref="A13:J13"/>
    </sheetView>
  </sheetViews>
  <sheetFormatPr defaultRowHeight="14.5" x14ac:dyDescent="0.35"/>
  <cols>
    <col min="1" max="1" width="21.6328125" customWidth="1"/>
    <col min="2" max="2" width="18.81640625" customWidth="1"/>
    <col min="12" max="12" width="56.36328125" customWidth="1"/>
  </cols>
  <sheetData>
    <row r="1" spans="1:12" x14ac:dyDescent="0.35">
      <c r="A1" s="46" t="s">
        <v>348</v>
      </c>
    </row>
    <row r="2" spans="1:12" x14ac:dyDescent="0.35">
      <c r="A2" s="47">
        <v>43740</v>
      </c>
    </row>
    <row r="3" spans="1:12" x14ac:dyDescent="0.35">
      <c r="A3" s="45"/>
    </row>
    <row r="4" spans="1:12" x14ac:dyDescent="0.35">
      <c r="A4" s="46" t="s">
        <v>230</v>
      </c>
    </row>
    <row r="5" spans="1:12" s="48" customFormat="1" ht="61.75" customHeight="1" x14ac:dyDescent="0.35">
      <c r="A5" s="140" t="s">
        <v>308</v>
      </c>
      <c r="B5" s="140"/>
      <c r="C5" s="140"/>
      <c r="D5" s="140"/>
      <c r="E5" s="140"/>
      <c r="F5" s="140"/>
      <c r="G5" s="140"/>
      <c r="H5" s="140"/>
      <c r="I5" s="140"/>
      <c r="J5" s="140"/>
      <c r="L5" s="128"/>
    </row>
    <row r="6" spans="1:12" ht="33" customHeight="1" x14ac:dyDescent="0.35">
      <c r="A6" s="140" t="s">
        <v>243</v>
      </c>
      <c r="B6" s="140"/>
      <c r="C6" s="140"/>
      <c r="D6" s="140"/>
      <c r="E6" s="140"/>
      <c r="F6" s="140"/>
      <c r="G6" s="140"/>
      <c r="H6" s="140"/>
      <c r="I6" s="140"/>
      <c r="J6" s="140"/>
    </row>
    <row r="7" spans="1:12" ht="16.75" customHeight="1" x14ac:dyDescent="0.35">
      <c r="A7" s="140" t="s">
        <v>309</v>
      </c>
      <c r="B7" s="140"/>
      <c r="C7" s="140"/>
      <c r="D7" s="140"/>
      <c r="E7" s="140"/>
      <c r="F7" s="140"/>
      <c r="G7" s="140"/>
      <c r="H7" s="140"/>
      <c r="I7" s="140"/>
      <c r="J7" s="140"/>
    </row>
    <row r="9" spans="1:12" x14ac:dyDescent="0.35">
      <c r="A9" s="46" t="s">
        <v>295</v>
      </c>
    </row>
    <row r="10" spans="1:12" ht="45" customHeight="1" x14ac:dyDescent="0.35">
      <c r="A10" s="140" t="s">
        <v>354</v>
      </c>
      <c r="B10" s="140"/>
      <c r="C10" s="140"/>
      <c r="D10" s="140"/>
      <c r="E10" s="140"/>
      <c r="F10" s="140"/>
      <c r="G10" s="140"/>
      <c r="H10" s="140"/>
      <c r="I10" s="140"/>
      <c r="J10" s="140"/>
      <c r="L10" s="129"/>
    </row>
    <row r="11" spans="1:12" s="58" customFormat="1" ht="15.65" customHeight="1" x14ac:dyDescent="0.35">
      <c r="A11" s="142" t="s">
        <v>297</v>
      </c>
      <c r="B11" s="140"/>
      <c r="C11" s="140"/>
      <c r="D11" s="140"/>
      <c r="E11" s="140"/>
      <c r="F11" s="140"/>
      <c r="G11" s="140"/>
      <c r="H11" s="140"/>
      <c r="I11" s="140"/>
      <c r="J11" s="140"/>
    </row>
    <row r="12" spans="1:12" s="58" customFormat="1" ht="30" customHeight="1" x14ac:dyDescent="0.35">
      <c r="A12" s="143" t="s">
        <v>302</v>
      </c>
      <c r="B12" s="143"/>
      <c r="C12" s="143"/>
      <c r="D12" s="143"/>
      <c r="E12" s="143"/>
      <c r="F12" s="143"/>
      <c r="G12" s="143"/>
      <c r="H12" s="143"/>
      <c r="I12" s="143"/>
      <c r="J12" s="143"/>
    </row>
    <row r="13" spans="1:12" s="58" customFormat="1" ht="74.400000000000006" customHeight="1" x14ac:dyDescent="0.35">
      <c r="A13" s="143" t="s">
        <v>355</v>
      </c>
      <c r="B13" s="143"/>
      <c r="C13" s="143"/>
      <c r="D13" s="143"/>
      <c r="E13" s="143"/>
      <c r="F13" s="143"/>
      <c r="G13" s="143"/>
      <c r="H13" s="143"/>
      <c r="I13" s="143"/>
      <c r="J13" s="143"/>
      <c r="L13" s="130"/>
    </row>
    <row r="14" spans="1:12" s="58" customFormat="1" ht="30" customHeight="1" x14ac:dyDescent="0.35">
      <c r="A14" s="140" t="s">
        <v>356</v>
      </c>
      <c r="B14" s="140"/>
      <c r="C14" s="140"/>
      <c r="D14" s="140"/>
      <c r="E14" s="140"/>
      <c r="F14" s="140"/>
      <c r="G14" s="140"/>
      <c r="H14" s="140"/>
      <c r="I14" s="140"/>
      <c r="J14" s="140"/>
      <c r="L14" s="130"/>
    </row>
    <row r="15" spans="1:12" s="58" customFormat="1" ht="117" customHeight="1" x14ac:dyDescent="0.35">
      <c r="A15" s="143" t="s">
        <v>357</v>
      </c>
      <c r="B15" s="143"/>
      <c r="C15" s="143"/>
      <c r="D15" s="143"/>
      <c r="E15" s="143"/>
      <c r="F15" s="143"/>
      <c r="G15" s="143"/>
      <c r="H15" s="143"/>
      <c r="I15" s="143"/>
      <c r="J15" s="143"/>
      <c r="L15" s="130"/>
    </row>
    <row r="16" spans="1:12" x14ac:dyDescent="0.35">
      <c r="A16" s="142" t="s">
        <v>298</v>
      </c>
      <c r="B16" s="140"/>
      <c r="C16" s="140"/>
      <c r="D16" s="140"/>
      <c r="E16" s="140"/>
      <c r="F16" s="140"/>
      <c r="G16" s="140"/>
      <c r="H16" s="140"/>
      <c r="I16" s="140"/>
      <c r="J16" s="140"/>
      <c r="L16" s="130"/>
    </row>
    <row r="17" spans="1:12" x14ac:dyDescent="0.35">
      <c r="A17" s="140" t="s">
        <v>303</v>
      </c>
      <c r="B17" s="140"/>
      <c r="C17" s="140"/>
      <c r="D17" s="140"/>
      <c r="E17" s="140"/>
      <c r="F17" s="140"/>
      <c r="G17" s="140"/>
      <c r="H17" s="140"/>
      <c r="I17" s="140"/>
      <c r="J17" s="140"/>
    </row>
    <row r="18" spans="1:12" ht="73.25" customHeight="1" x14ac:dyDescent="0.35">
      <c r="A18" s="140" t="s">
        <v>360</v>
      </c>
      <c r="B18" s="140"/>
      <c r="C18" s="140"/>
      <c r="D18" s="140"/>
      <c r="E18" s="140"/>
      <c r="F18" s="140"/>
      <c r="G18" s="140"/>
      <c r="H18" s="140"/>
      <c r="I18" s="140"/>
      <c r="J18" s="140"/>
      <c r="L18" s="130"/>
    </row>
    <row r="19" spans="1:12" ht="74.400000000000006" customHeight="1" x14ac:dyDescent="0.35">
      <c r="A19" s="140" t="s">
        <v>358</v>
      </c>
      <c r="B19" s="140"/>
      <c r="C19" s="140"/>
      <c r="D19" s="140"/>
      <c r="E19" s="140"/>
      <c r="F19" s="140"/>
      <c r="G19" s="140"/>
      <c r="H19" s="140"/>
      <c r="I19" s="140"/>
      <c r="J19" s="140"/>
      <c r="L19" s="130"/>
    </row>
    <row r="21" spans="1:12" x14ac:dyDescent="0.35">
      <c r="A21" s="46" t="s">
        <v>257</v>
      </c>
    </row>
    <row r="22" spans="1:12" s="48" customFormat="1" ht="30.65" customHeight="1" x14ac:dyDescent="0.35">
      <c r="A22" s="140" t="s">
        <v>299</v>
      </c>
      <c r="B22" s="140"/>
      <c r="C22" s="140"/>
      <c r="D22" s="140"/>
      <c r="E22" s="140"/>
      <c r="F22" s="140"/>
      <c r="G22" s="140"/>
      <c r="H22" s="140"/>
      <c r="I22" s="140"/>
      <c r="J22" s="140"/>
    </row>
    <row r="23" spans="1:12" ht="30" customHeight="1" x14ac:dyDescent="0.35">
      <c r="A23" s="140" t="s">
        <v>248</v>
      </c>
      <c r="B23" s="140"/>
      <c r="C23" s="140"/>
      <c r="D23" s="140"/>
      <c r="E23" s="140"/>
      <c r="F23" s="140"/>
      <c r="G23" s="140"/>
      <c r="H23" s="140"/>
      <c r="I23" s="140"/>
      <c r="J23" s="140"/>
    </row>
    <row r="24" spans="1:12" ht="28.75" customHeight="1" x14ac:dyDescent="0.35">
      <c r="A24" s="140" t="s">
        <v>300</v>
      </c>
      <c r="B24" s="140"/>
      <c r="C24" s="140"/>
      <c r="D24" s="140"/>
      <c r="E24" s="140"/>
      <c r="F24" s="140"/>
      <c r="G24" s="140"/>
      <c r="H24" s="140"/>
      <c r="I24" s="140"/>
      <c r="J24" s="140"/>
    </row>
    <row r="25" spans="1:12" ht="46.75" customHeight="1" x14ac:dyDescent="0.35">
      <c r="A25" s="141" t="s">
        <v>359</v>
      </c>
      <c r="B25" s="141"/>
      <c r="C25" s="141"/>
      <c r="D25" s="141"/>
      <c r="E25" s="141"/>
      <c r="F25" s="141"/>
      <c r="G25" s="141"/>
      <c r="H25" s="141"/>
      <c r="I25" s="141"/>
      <c r="J25" s="141"/>
    </row>
    <row r="26" spans="1:12" ht="60.65" customHeight="1" x14ac:dyDescent="0.35">
      <c r="A26" s="140" t="s">
        <v>249</v>
      </c>
      <c r="B26" s="140"/>
      <c r="C26" s="140"/>
      <c r="D26" s="140"/>
      <c r="E26" s="140"/>
      <c r="F26" s="140"/>
      <c r="G26" s="140"/>
      <c r="H26" s="140"/>
      <c r="I26" s="140"/>
      <c r="J26" s="140"/>
    </row>
    <row r="27" spans="1:12" ht="30" customHeight="1" x14ac:dyDescent="0.35">
      <c r="A27" s="140" t="s">
        <v>250</v>
      </c>
      <c r="B27" s="140"/>
      <c r="C27" s="140"/>
      <c r="D27" s="140"/>
      <c r="E27" s="140"/>
      <c r="F27" s="140"/>
      <c r="G27" s="140"/>
      <c r="H27" s="140"/>
      <c r="I27" s="140"/>
      <c r="J27" s="140"/>
    </row>
    <row r="28" spans="1:12" x14ac:dyDescent="0.35">
      <c r="A28" s="140" t="s">
        <v>251</v>
      </c>
      <c r="B28" s="140"/>
      <c r="C28" s="140"/>
      <c r="D28" s="140"/>
      <c r="E28" s="140"/>
      <c r="F28" s="140"/>
      <c r="G28" s="140"/>
      <c r="H28" s="140"/>
      <c r="I28" s="140"/>
      <c r="J28" s="140"/>
    </row>
    <row r="29" spans="1:12" x14ac:dyDescent="0.35">
      <c r="A29" s="140" t="s">
        <v>361</v>
      </c>
      <c r="B29" s="140"/>
      <c r="C29" s="140"/>
      <c r="D29" s="140"/>
      <c r="E29" s="140"/>
      <c r="F29" s="140"/>
      <c r="G29" s="140"/>
      <c r="H29" s="140"/>
      <c r="I29" s="140"/>
      <c r="J29" s="140"/>
      <c r="L29" s="129"/>
    </row>
    <row r="30" spans="1:12" x14ac:dyDescent="0.35">
      <c r="A30" s="22"/>
    </row>
    <row r="31" spans="1:12" x14ac:dyDescent="0.35">
      <c r="A31" s="46" t="s">
        <v>252</v>
      </c>
    </row>
    <row r="33" spans="1:3" x14ac:dyDescent="0.35">
      <c r="A33" t="s">
        <v>228</v>
      </c>
      <c r="B33" t="s">
        <v>228</v>
      </c>
      <c r="C33" t="s">
        <v>229</v>
      </c>
    </row>
    <row r="34" spans="1:3" x14ac:dyDescent="0.35">
      <c r="A34" t="s">
        <v>0</v>
      </c>
      <c r="C34" s="6" t="s">
        <v>231</v>
      </c>
    </row>
    <row r="35" spans="1:3" x14ac:dyDescent="0.35">
      <c r="A35" t="s">
        <v>1</v>
      </c>
      <c r="C35" t="s">
        <v>232</v>
      </c>
    </row>
    <row r="36" spans="1:3" x14ac:dyDescent="0.35">
      <c r="A36" t="s">
        <v>2</v>
      </c>
      <c r="C36" t="s">
        <v>234</v>
      </c>
    </row>
    <row r="37" spans="1:3" x14ac:dyDescent="0.35">
      <c r="A37" t="s">
        <v>256</v>
      </c>
      <c r="C37" t="s">
        <v>349</v>
      </c>
    </row>
    <row r="38" spans="1:3" x14ac:dyDescent="0.35">
      <c r="A38" t="s">
        <v>350</v>
      </c>
      <c r="C38" t="s">
        <v>313</v>
      </c>
    </row>
    <row r="39" spans="1:3" x14ac:dyDescent="0.35">
      <c r="A39" t="s">
        <v>271</v>
      </c>
      <c r="C39" t="s">
        <v>314</v>
      </c>
    </row>
    <row r="40" spans="1:3" x14ac:dyDescent="0.35">
      <c r="A40" t="s">
        <v>268</v>
      </c>
      <c r="C40" t="s">
        <v>316</v>
      </c>
    </row>
    <row r="41" spans="1:3" x14ac:dyDescent="0.35">
      <c r="A41" t="s">
        <v>280</v>
      </c>
      <c r="C41" t="s">
        <v>315</v>
      </c>
    </row>
    <row r="42" spans="1:3" x14ac:dyDescent="0.35">
      <c r="A42" t="s">
        <v>281</v>
      </c>
      <c r="C42" t="s">
        <v>317</v>
      </c>
    </row>
    <row r="43" spans="1:3" x14ac:dyDescent="0.35">
      <c r="A43" t="s">
        <v>4</v>
      </c>
      <c r="C43" t="s">
        <v>318</v>
      </c>
    </row>
    <row r="44" spans="1:3" x14ac:dyDescent="0.35">
      <c r="A44" t="s">
        <v>10</v>
      </c>
      <c r="C44" t="s">
        <v>233</v>
      </c>
    </row>
    <row r="45" spans="1:3" x14ac:dyDescent="0.35">
      <c r="A45" t="s">
        <v>274</v>
      </c>
      <c r="C45" t="s">
        <v>310</v>
      </c>
    </row>
    <row r="46" spans="1:3" x14ac:dyDescent="0.35">
      <c r="A46" t="s">
        <v>278</v>
      </c>
      <c r="C46" t="s">
        <v>311</v>
      </c>
    </row>
    <row r="47" spans="1:3" x14ac:dyDescent="0.35">
      <c r="A47" t="s">
        <v>292</v>
      </c>
      <c r="C47" t="s">
        <v>351</v>
      </c>
    </row>
    <row r="48" spans="1:3" x14ac:dyDescent="0.35">
      <c r="A48" t="s">
        <v>259</v>
      </c>
      <c r="C48" t="s">
        <v>352</v>
      </c>
    </row>
    <row r="49" spans="1:3" x14ac:dyDescent="0.35">
      <c r="A49" t="s">
        <v>260</v>
      </c>
      <c r="C49" t="s">
        <v>353</v>
      </c>
    </row>
    <row r="50" spans="1:3" x14ac:dyDescent="0.35">
      <c r="A50" t="s">
        <v>272</v>
      </c>
      <c r="C50" t="s">
        <v>312</v>
      </c>
    </row>
    <row r="51" spans="1:3" x14ac:dyDescent="0.35">
      <c r="A51" t="s">
        <v>5</v>
      </c>
      <c r="B51" s="44"/>
      <c r="C51" t="s">
        <v>236</v>
      </c>
    </row>
    <row r="52" spans="1:3" x14ac:dyDescent="0.35">
      <c r="A52" t="s">
        <v>6</v>
      </c>
      <c r="C52" t="s">
        <v>235</v>
      </c>
    </row>
    <row r="53" spans="1:3" x14ac:dyDescent="0.35">
      <c r="A53" t="s">
        <v>21</v>
      </c>
      <c r="C53" t="s">
        <v>237</v>
      </c>
    </row>
    <row r="55" spans="1:3" x14ac:dyDescent="0.35">
      <c r="A55" s="44" t="s">
        <v>242</v>
      </c>
    </row>
    <row r="56" spans="1:3" x14ac:dyDescent="0.35">
      <c r="A56" t="s">
        <v>13</v>
      </c>
      <c r="C56" t="s">
        <v>238</v>
      </c>
    </row>
    <row r="57" spans="1:3" x14ac:dyDescent="0.35">
      <c r="A57" t="s">
        <v>14</v>
      </c>
      <c r="C57" t="s">
        <v>239</v>
      </c>
    </row>
    <row r="58" spans="1:3" x14ac:dyDescent="0.35">
      <c r="A58" t="s">
        <v>15</v>
      </c>
      <c r="C58" t="s">
        <v>240</v>
      </c>
    </row>
    <row r="59" spans="1:3" x14ac:dyDescent="0.35">
      <c r="A59" t="s">
        <v>16</v>
      </c>
      <c r="C59" t="s">
        <v>241</v>
      </c>
    </row>
    <row r="60" spans="1:3" x14ac:dyDescent="0.35">
      <c r="B60" s="44"/>
    </row>
    <row r="61" spans="1:3" x14ac:dyDescent="0.35">
      <c r="A61" s="44" t="s">
        <v>319</v>
      </c>
    </row>
    <row r="62" spans="1:3" x14ac:dyDescent="0.35">
      <c r="A62" t="s">
        <v>263</v>
      </c>
      <c r="C62" t="s">
        <v>320</v>
      </c>
    </row>
    <row r="63" spans="1:3" x14ac:dyDescent="0.35">
      <c r="A63" t="s">
        <v>264</v>
      </c>
      <c r="C63" t="s">
        <v>321</v>
      </c>
    </row>
    <row r="64" spans="1:3" x14ac:dyDescent="0.35">
      <c r="A64" t="s">
        <v>265</v>
      </c>
      <c r="B64" s="44"/>
      <c r="C64" t="s">
        <v>322</v>
      </c>
    </row>
    <row r="65" spans="1:5" x14ac:dyDescent="0.35">
      <c r="A65" t="s">
        <v>266</v>
      </c>
      <c r="C65" t="s">
        <v>323</v>
      </c>
    </row>
    <row r="66" spans="1:5" x14ac:dyDescent="0.35">
      <c r="A66" t="s">
        <v>267</v>
      </c>
      <c r="C66" t="s">
        <v>324</v>
      </c>
    </row>
    <row r="69" spans="1:5" x14ac:dyDescent="0.35">
      <c r="A69" s="46" t="s">
        <v>289</v>
      </c>
    </row>
    <row r="70" spans="1:5" x14ac:dyDescent="0.35">
      <c r="A70" t="s">
        <v>325</v>
      </c>
    </row>
    <row r="71" spans="1:5" x14ac:dyDescent="0.35">
      <c r="A71" t="s">
        <v>326</v>
      </c>
    </row>
    <row r="73" spans="1:5" x14ac:dyDescent="0.35">
      <c r="B73" t="s">
        <v>253</v>
      </c>
      <c r="C73" t="s">
        <v>254</v>
      </c>
      <c r="D73" t="s">
        <v>255</v>
      </c>
      <c r="E73" t="s">
        <v>291</v>
      </c>
    </row>
    <row r="74" spans="1:5" x14ac:dyDescent="0.35">
      <c r="A74" t="s">
        <v>154</v>
      </c>
      <c r="B74">
        <v>1</v>
      </c>
      <c r="C74">
        <v>1</v>
      </c>
      <c r="D74">
        <v>1</v>
      </c>
      <c r="E74">
        <f>ROUND(0.825*(C74-B74),0)</f>
        <v>0</v>
      </c>
    </row>
    <row r="75" spans="1:5" x14ac:dyDescent="0.35">
      <c r="A75" t="s">
        <v>159</v>
      </c>
      <c r="B75">
        <v>3753</v>
      </c>
      <c r="C75">
        <v>4728</v>
      </c>
      <c r="D75">
        <v>5897</v>
      </c>
      <c r="E75">
        <f t="shared" ref="E75:E85" si="0">ROUND(0.825*(C75-B75),0)</f>
        <v>804</v>
      </c>
    </row>
    <row r="76" spans="1:5" x14ac:dyDescent="0.35">
      <c r="A76" t="s">
        <v>160</v>
      </c>
      <c r="B76">
        <v>169</v>
      </c>
      <c r="C76">
        <v>404</v>
      </c>
      <c r="D76">
        <v>844</v>
      </c>
      <c r="E76">
        <f t="shared" si="0"/>
        <v>194</v>
      </c>
    </row>
    <row r="77" spans="1:5" x14ac:dyDescent="0.35">
      <c r="A77" t="s">
        <v>166</v>
      </c>
      <c r="B77">
        <v>6</v>
      </c>
      <c r="C77">
        <v>6</v>
      </c>
      <c r="D77">
        <v>6</v>
      </c>
      <c r="E77">
        <f t="shared" si="0"/>
        <v>0</v>
      </c>
    </row>
    <row r="78" spans="1:5" x14ac:dyDescent="0.35">
      <c r="A78" t="s">
        <v>196</v>
      </c>
      <c r="B78">
        <v>54</v>
      </c>
      <c r="C78">
        <v>56</v>
      </c>
      <c r="D78">
        <v>58</v>
      </c>
      <c r="E78">
        <f t="shared" si="0"/>
        <v>2</v>
      </c>
    </row>
    <row r="79" spans="1:5" x14ac:dyDescent="0.35">
      <c r="A79" t="s">
        <v>174</v>
      </c>
      <c r="B79">
        <v>10557</v>
      </c>
      <c r="C79">
        <v>11537</v>
      </c>
      <c r="D79">
        <v>13281</v>
      </c>
      <c r="E79">
        <f t="shared" si="0"/>
        <v>809</v>
      </c>
    </row>
    <row r="80" spans="1:5" x14ac:dyDescent="0.35">
      <c r="A80" t="s">
        <v>176</v>
      </c>
      <c r="B80">
        <v>769</v>
      </c>
      <c r="C80">
        <v>847</v>
      </c>
      <c r="D80">
        <v>958</v>
      </c>
      <c r="E80">
        <f t="shared" si="0"/>
        <v>64</v>
      </c>
    </row>
    <row r="81" spans="1:5" x14ac:dyDescent="0.35">
      <c r="A81" t="s">
        <v>201</v>
      </c>
      <c r="B81">
        <v>54</v>
      </c>
      <c r="C81">
        <v>55</v>
      </c>
      <c r="D81">
        <v>59</v>
      </c>
      <c r="E81">
        <f t="shared" si="0"/>
        <v>1</v>
      </c>
    </row>
    <row r="82" spans="1:5" x14ac:dyDescent="0.35">
      <c r="A82" t="s">
        <v>202</v>
      </c>
      <c r="B82">
        <v>7</v>
      </c>
      <c r="C82">
        <v>8</v>
      </c>
      <c r="D82">
        <v>8</v>
      </c>
      <c r="E82">
        <f t="shared" si="0"/>
        <v>1</v>
      </c>
    </row>
    <row r="83" spans="1:5" x14ac:dyDescent="0.35">
      <c r="A83" t="s">
        <v>29</v>
      </c>
      <c r="B83">
        <v>812</v>
      </c>
      <c r="C83">
        <v>910</v>
      </c>
      <c r="D83">
        <v>940</v>
      </c>
      <c r="E83">
        <f t="shared" si="0"/>
        <v>81</v>
      </c>
    </row>
    <row r="84" spans="1:5" x14ac:dyDescent="0.35">
      <c r="A84" t="s">
        <v>290</v>
      </c>
      <c r="B84">
        <v>2306</v>
      </c>
      <c r="C84">
        <v>3289</v>
      </c>
      <c r="D84">
        <v>3780</v>
      </c>
      <c r="E84">
        <f t="shared" si="0"/>
        <v>811</v>
      </c>
    </row>
    <row r="85" spans="1:5" x14ac:dyDescent="0.35">
      <c r="A85" t="s">
        <v>207</v>
      </c>
      <c r="B85">
        <v>1160</v>
      </c>
      <c r="C85">
        <v>1160</v>
      </c>
      <c r="D85">
        <v>1160</v>
      </c>
      <c r="E85">
        <f t="shared" si="0"/>
        <v>0</v>
      </c>
    </row>
  </sheetData>
  <sheetProtection algorithmName="SHA-512" hashValue="x7yqxiqf8dHZPufFODF87+5a5iVXMkz7Sjt8vYrRsHLGDgyKb45MNCCsqdFvF+dYG+U0Evyhhc4DhJ1aXVIhpg==" saltValue="sXOK66c/sce+HzBAuFZHHQ==" spinCount="100000" sheet="1" objects="1" scenarios="1"/>
  <mergeCells count="21">
    <mergeCell ref="A15:J15"/>
    <mergeCell ref="A17:J17"/>
    <mergeCell ref="A19:J19"/>
    <mergeCell ref="A18:J18"/>
    <mergeCell ref="A14:J14"/>
    <mergeCell ref="A29:J29"/>
    <mergeCell ref="A5:J5"/>
    <mergeCell ref="A6:J6"/>
    <mergeCell ref="A7:J7"/>
    <mergeCell ref="A10:J10"/>
    <mergeCell ref="A25:J25"/>
    <mergeCell ref="A26:J26"/>
    <mergeCell ref="A27:J27"/>
    <mergeCell ref="A28:J28"/>
    <mergeCell ref="A11:J11"/>
    <mergeCell ref="A16:J16"/>
    <mergeCell ref="A22:J22"/>
    <mergeCell ref="A23:J23"/>
    <mergeCell ref="A24:J24"/>
    <mergeCell ref="A12:J12"/>
    <mergeCell ref="A13:J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R205"/>
  <sheetViews>
    <sheetView zoomScale="80" zoomScaleNormal="80" workbookViewId="0">
      <selection activeCell="E19" sqref="E19"/>
    </sheetView>
  </sheetViews>
  <sheetFormatPr defaultRowHeight="14.5" x14ac:dyDescent="0.35"/>
  <cols>
    <col min="2" max="2" width="22.36328125" customWidth="1"/>
    <col min="4" max="4" width="11.81640625" bestFit="1" customWidth="1"/>
    <col min="5" max="5" width="11.81640625" customWidth="1"/>
    <col min="6" max="8" width="10.08984375" bestFit="1" customWidth="1"/>
    <col min="9" max="9" width="14.453125" style="65" bestFit="1" customWidth="1"/>
    <col min="10" max="10" width="21" style="8" bestFit="1" customWidth="1"/>
    <col min="11" max="11" width="14.453125" style="65" bestFit="1" customWidth="1"/>
    <col min="12" max="12" width="21" style="8" bestFit="1" customWidth="1"/>
    <col min="13" max="13" width="15.90625" bestFit="1" customWidth="1"/>
    <col min="14" max="14" width="13.1796875" style="8" customWidth="1"/>
    <col min="15" max="15" width="14" style="3" customWidth="1"/>
    <col min="16" max="16" width="22.90625" style="3" bestFit="1" customWidth="1"/>
    <col min="17" max="17" width="20.36328125" style="8" customWidth="1"/>
    <col min="18" max="18" width="19.81640625" style="8" bestFit="1" customWidth="1"/>
    <col min="19" max="19" width="22.54296875" style="126" bestFit="1" customWidth="1"/>
    <col min="20" max="20" width="19.54296875" style="8" customWidth="1"/>
    <col min="21" max="21" width="15.90625" style="2" bestFit="1" customWidth="1"/>
    <col min="22" max="22" width="18.453125" style="2" bestFit="1" customWidth="1"/>
    <col min="23" max="23" width="11.54296875" customWidth="1"/>
    <col min="24" max="24" width="6.81640625" style="1" customWidth="1"/>
    <col min="25" max="25" width="16.81640625" style="3" bestFit="1" customWidth="1"/>
    <col min="26" max="26" width="14.08984375" bestFit="1" customWidth="1"/>
    <col min="27" max="27" width="15.1796875" bestFit="1" customWidth="1"/>
    <col min="28" max="28" width="6.453125" customWidth="1"/>
    <col min="29" max="29" width="17.36328125" bestFit="1" customWidth="1"/>
    <col min="30" max="30" width="17.90625" customWidth="1"/>
    <col min="31" max="31" width="19.08984375" bestFit="1" customWidth="1"/>
    <col min="32" max="32" width="14.36328125" customWidth="1"/>
    <col min="33" max="33" width="21.90625" style="8" bestFit="1" customWidth="1"/>
    <col min="34" max="34" width="10.6328125" style="3" bestFit="1" customWidth="1"/>
    <col min="35" max="35" width="13.36328125" bestFit="1" customWidth="1"/>
    <col min="36" max="36" width="6.08984375" style="1" customWidth="1"/>
    <col min="37" max="37" width="14.1796875" bestFit="1" customWidth="1"/>
    <col min="38" max="38" width="4.54296875" style="6" customWidth="1"/>
    <col min="39" max="46" width="9.453125" style="10" customWidth="1"/>
    <col min="47" max="47" width="9.453125" style="84" customWidth="1"/>
    <col min="48" max="48" width="12.81640625" style="84" customWidth="1"/>
    <col min="49" max="49" width="12.453125" style="10" customWidth="1"/>
    <col min="50" max="53" width="9.453125" style="10" customWidth="1"/>
    <col min="54" max="54" width="5" style="10" customWidth="1"/>
    <col min="55" max="57" width="9.453125" style="13" customWidth="1"/>
    <col min="58" max="58" width="7.1796875" style="13" bestFit="1" customWidth="1"/>
    <col min="59" max="59" width="5.1796875" style="13" customWidth="1"/>
    <col min="60" max="62" width="7" style="13" bestFit="1" customWidth="1"/>
    <col min="63" max="63" width="7.1796875" style="13" bestFit="1" customWidth="1"/>
    <col min="64" max="64" width="8" style="13" bestFit="1" customWidth="1"/>
    <col min="65" max="65" width="17.453125" style="13" bestFit="1" customWidth="1"/>
    <col min="66" max="66" width="5.81640625" style="13" bestFit="1" customWidth="1"/>
    <col min="67" max="67" width="8" style="13" bestFit="1" customWidth="1"/>
    <col min="68" max="70" width="11" style="13" customWidth="1"/>
  </cols>
  <sheetData>
    <row r="1" spans="1:70" ht="14.4" customHeight="1" x14ac:dyDescent="0.35">
      <c r="A1" s="147" t="s">
        <v>247</v>
      </c>
      <c r="B1" s="147"/>
      <c r="C1" s="147"/>
      <c r="D1" s="147"/>
      <c r="E1" s="147"/>
      <c r="F1" s="147"/>
      <c r="G1" s="147"/>
      <c r="H1" s="147"/>
      <c r="AK1" s="80" t="s">
        <v>283</v>
      </c>
      <c r="AL1" s="28">
        <v>25</v>
      </c>
      <c r="AM1" s="29">
        <v>0.274740591606009</v>
      </c>
      <c r="AN1" s="29">
        <v>0.14787937786234209</v>
      </c>
      <c r="AO1" s="29">
        <v>0.13801190291820614</v>
      </c>
      <c r="AP1" s="30">
        <v>0.43936812761344279</v>
      </c>
      <c r="AQ1" s="11"/>
      <c r="AR1" s="11"/>
      <c r="AS1" s="11"/>
      <c r="AT1" s="11"/>
      <c r="AU1" s="88"/>
      <c r="AV1" s="88"/>
      <c r="AW1" s="11"/>
      <c r="AX1" s="11"/>
      <c r="AY1" s="11"/>
      <c r="AZ1" s="11"/>
      <c r="BA1" s="11"/>
    </row>
    <row r="2" spans="1:70" x14ac:dyDescent="0.35">
      <c r="A2" s="148" t="s">
        <v>246</v>
      </c>
      <c r="B2" s="148"/>
      <c r="C2" s="148"/>
      <c r="D2" s="148"/>
      <c r="E2" s="148"/>
      <c r="F2" s="148"/>
      <c r="G2" s="148"/>
      <c r="H2" s="148"/>
      <c r="AL2" s="31">
        <v>37</v>
      </c>
      <c r="AM2" s="11">
        <v>0.26075481329048716</v>
      </c>
      <c r="AN2" s="11">
        <v>0.15208186212729488</v>
      </c>
      <c r="AO2" s="11">
        <v>0.16148584653005782</v>
      </c>
      <c r="AP2" s="32">
        <v>0.42567747805216011</v>
      </c>
      <c r="AQ2" s="11"/>
      <c r="AR2" s="11"/>
      <c r="AS2" s="11"/>
      <c r="AT2" s="11"/>
      <c r="AU2" s="88"/>
      <c r="AV2" s="88"/>
      <c r="AW2" s="11"/>
      <c r="AX2" s="11"/>
      <c r="AY2" s="11"/>
      <c r="AZ2" s="11"/>
      <c r="BA2" s="11"/>
      <c r="BB2" s="68" t="s">
        <v>346</v>
      </c>
      <c r="BC2" s="70">
        <f>BC4/BC6</f>
        <v>1.0596401670708819</v>
      </c>
      <c r="BD2" s="70">
        <f t="shared" ref="BD2:BF2" si="0">BD4/BD6</f>
        <v>1.0071823035689775</v>
      </c>
      <c r="BE2" s="70">
        <f t="shared" si="0"/>
        <v>1.0032356372182929</v>
      </c>
      <c r="BF2" s="70">
        <f t="shared" si="0"/>
        <v>0.9623833565862614</v>
      </c>
      <c r="BG2" s="69"/>
    </row>
    <row r="3" spans="1:70" x14ac:dyDescent="0.35">
      <c r="A3" s="149" t="s">
        <v>296</v>
      </c>
      <c r="B3" s="149"/>
      <c r="C3" s="149"/>
      <c r="D3" s="149"/>
      <c r="E3" s="149"/>
      <c r="F3" s="149"/>
      <c r="G3" s="149"/>
      <c r="H3" s="149"/>
      <c r="AH3" s="83"/>
      <c r="AL3" s="31">
        <v>59</v>
      </c>
      <c r="AM3" s="11">
        <v>0.24590917250745384</v>
      </c>
      <c r="AN3" s="11">
        <v>0.15910421317182061</v>
      </c>
      <c r="AO3" s="11">
        <v>0.17793587362045551</v>
      </c>
      <c r="AP3" s="32">
        <v>0.41705074070027004</v>
      </c>
      <c r="AQ3" s="11"/>
      <c r="AR3" s="11"/>
      <c r="AS3" s="11"/>
      <c r="AT3" s="11"/>
      <c r="AU3" s="88"/>
      <c r="AV3" s="88"/>
      <c r="AW3" s="11"/>
      <c r="AX3" s="11"/>
      <c r="AY3" s="11"/>
      <c r="AZ3" s="11"/>
      <c r="BA3" s="11"/>
    </row>
    <row r="4" spans="1:70" ht="15" thickBot="1" x14ac:dyDescent="0.4">
      <c r="L4" s="115"/>
      <c r="R4" s="61"/>
      <c r="AL4" s="31">
        <v>65</v>
      </c>
      <c r="AM4" s="11">
        <v>0.24671642378225267</v>
      </c>
      <c r="AN4" s="11">
        <v>0.16084886838156365</v>
      </c>
      <c r="AO4" s="11">
        <v>0.17464775671468152</v>
      </c>
      <c r="AP4" s="32">
        <v>0.41778695112150216</v>
      </c>
      <c r="AQ4" s="11"/>
      <c r="AR4" s="11"/>
      <c r="AS4" s="11"/>
      <c r="AT4" s="11"/>
      <c r="AU4" s="88"/>
      <c r="AV4" s="88"/>
      <c r="AW4" s="11"/>
      <c r="AX4" s="11"/>
      <c r="AY4" s="11"/>
      <c r="AZ4" s="11"/>
      <c r="BA4" s="11"/>
      <c r="BB4" s="25"/>
      <c r="BC4" s="13">
        <v>350998</v>
      </c>
      <c r="BD4" s="13">
        <v>206338</v>
      </c>
      <c r="BE4" s="13">
        <v>225152</v>
      </c>
      <c r="BF4" s="13">
        <v>562252</v>
      </c>
      <c r="BH4" s="19"/>
      <c r="BI4" s="19"/>
      <c r="BJ4" s="19"/>
      <c r="BN4" s="72"/>
      <c r="BO4" s="72"/>
      <c r="BP4" s="72"/>
      <c r="BQ4" s="72"/>
      <c r="BR4" s="72"/>
    </row>
    <row r="5" spans="1:70" ht="15" thickBot="1" x14ac:dyDescent="0.4">
      <c r="F5" s="6"/>
      <c r="H5" s="3"/>
      <c r="K5" s="85"/>
      <c r="Q5" s="76" t="s">
        <v>288</v>
      </c>
      <c r="T5" s="76" t="s">
        <v>288</v>
      </c>
      <c r="V5" s="4" t="s">
        <v>285</v>
      </c>
      <c r="W5" s="7">
        <f>output!D8</f>
        <v>1344740</v>
      </c>
      <c r="Y5" s="159" t="s">
        <v>279</v>
      </c>
      <c r="Z5" s="160"/>
      <c r="AA5" s="161"/>
      <c r="AB5" s="73"/>
      <c r="AC5" s="159" t="s">
        <v>286</v>
      </c>
      <c r="AD5" s="160"/>
      <c r="AE5" s="160"/>
      <c r="AF5" s="160"/>
      <c r="AG5" s="160"/>
      <c r="AH5" s="160"/>
      <c r="AI5" s="161"/>
      <c r="AJ5" s="73"/>
      <c r="AK5" s="73"/>
      <c r="AL5" s="31">
        <v>71</v>
      </c>
      <c r="AM5" s="11">
        <v>0.24565575387121757</v>
      </c>
      <c r="AN5" s="11">
        <v>0.1580893494815126</v>
      </c>
      <c r="AO5" s="11">
        <v>0.1765438770061622</v>
      </c>
      <c r="AP5" s="32">
        <v>0.41971101964110763</v>
      </c>
      <c r="AQ5" s="11"/>
      <c r="AR5" s="11"/>
      <c r="AS5" s="11"/>
      <c r="AT5" s="11"/>
      <c r="AU5" s="88"/>
      <c r="AV5" s="88"/>
      <c r="AW5" s="11"/>
      <c r="AX5" s="11"/>
      <c r="AY5" s="11"/>
      <c r="AZ5" s="11"/>
      <c r="BA5" s="11"/>
    </row>
    <row r="6" spans="1:70" s="3" customFormat="1" ht="14.4" customHeight="1" thickBot="1" x14ac:dyDescent="0.4">
      <c r="B6" s="3" t="s">
        <v>227</v>
      </c>
      <c r="D6" s="3">
        <f t="shared" ref="D6" si="1">SUM(D9:D205)</f>
        <v>18831769</v>
      </c>
      <c r="F6" s="3">
        <f>SUM(F9:F205)</f>
        <v>6313810</v>
      </c>
      <c r="G6" s="3">
        <f>SUM(G9:G205)</f>
        <v>6879820</v>
      </c>
      <c r="H6" s="3">
        <f>SUM(H9:H205)</f>
        <v>7606459</v>
      </c>
      <c r="I6" s="3">
        <f>SUM(I9:I205)</f>
        <v>726639</v>
      </c>
      <c r="J6" s="8"/>
      <c r="K6" s="3">
        <f>SUM(K9:K205)</f>
        <v>1292649</v>
      </c>
      <c r="L6" s="8"/>
      <c r="M6" s="3">
        <f>SUM(M9:M205)</f>
        <v>19155405</v>
      </c>
      <c r="O6" s="3">
        <v>10309890.019071225</v>
      </c>
      <c r="Q6" s="77">
        <f>PERCENTILE(Q9:Q205,0.5)</f>
        <v>1.099364484246831E-3</v>
      </c>
      <c r="S6" s="3">
        <f>SUM(S9:S205)</f>
        <v>2797473.1976499986</v>
      </c>
      <c r="T6" s="77">
        <f>PERCENTILE(T9:T205,0.5)</f>
        <v>1.5686149571285427E-3</v>
      </c>
      <c r="W6" s="3">
        <f>SUM(W9:W205)</f>
        <v>23545</v>
      </c>
      <c r="Y6" s="3">
        <f>SUM(Y9:Y205)</f>
        <v>466958.25000000012</v>
      </c>
      <c r="Z6" s="3">
        <f>SUM(Z9:Z205)</f>
        <v>14466.642369901519</v>
      </c>
      <c r="AA6" s="3">
        <f>SUM(AA9:AA205)</f>
        <v>504969.89236990159</v>
      </c>
      <c r="AC6" s="9">
        <f>MAX(0.5*(W5-AA6),0)</f>
        <v>419885.05381504924</v>
      </c>
      <c r="AD6" s="9">
        <f>MAX(0.25*(W5-AA6),0)</f>
        <v>209942.52690752462</v>
      </c>
      <c r="AE6" s="9">
        <f>MAX(0.25*(W5-AA6),0)</f>
        <v>209942.52690752462</v>
      </c>
      <c r="AF6" s="3">
        <f>SUM(AF9:AF205)</f>
        <v>157320.04986100964</v>
      </c>
      <c r="AG6" s="8">
        <f>SUM(AG9:AG205)</f>
        <v>1.3816049853331165</v>
      </c>
      <c r="AH6" s="3">
        <f>SUM(AH9:AH205)</f>
        <v>157320.04986100961</v>
      </c>
      <c r="AI6" s="3">
        <f>SUM(AI9:AI205)</f>
        <v>839770.10763009859</v>
      </c>
      <c r="AJ6" s="67"/>
      <c r="AK6" s="3">
        <f>SUM(AK9:AK205)</f>
        <v>1344754</v>
      </c>
      <c r="AL6" s="33">
        <v>111</v>
      </c>
      <c r="AM6" s="34">
        <v>0.23439339964302378</v>
      </c>
      <c r="AN6" s="34">
        <v>0.16571621131214681</v>
      </c>
      <c r="AO6" s="34">
        <v>0.18839382919946973</v>
      </c>
      <c r="AP6" s="35">
        <v>0.41149655984535966</v>
      </c>
      <c r="AQ6" s="11"/>
      <c r="AR6" s="11"/>
      <c r="AS6" s="11"/>
      <c r="AT6" s="11"/>
      <c r="AU6" s="88"/>
      <c r="AV6" s="88"/>
      <c r="AW6" s="11"/>
      <c r="AX6" s="11"/>
      <c r="AY6" s="11"/>
      <c r="AZ6" s="11"/>
      <c r="BA6" s="11"/>
      <c r="BB6" s="25"/>
      <c r="BC6" s="13">
        <f>SUM(BC9:BC205)</f>
        <v>331242.63396908477</v>
      </c>
      <c r="BD6" s="13">
        <f>SUM(BD9:BD205)</f>
        <v>204866.58598829206</v>
      </c>
      <c r="BE6" s="13">
        <f>SUM(BE9:BE205)</f>
        <v>224425.83940128659</v>
      </c>
      <c r="BF6" s="13">
        <f>SUM(BF9:BF205)</f>
        <v>584228.72356646333</v>
      </c>
      <c r="BG6" s="13"/>
      <c r="BH6" s="13">
        <f t="shared" ref="BH6:BL6" si="2">SUM(BH9:BH205)</f>
        <v>350998.00000000012</v>
      </c>
      <c r="BI6" s="13">
        <f t="shared" si="2"/>
        <v>206338</v>
      </c>
      <c r="BJ6" s="13">
        <f t="shared" si="2"/>
        <v>225152.00000000003</v>
      </c>
      <c r="BK6" s="13">
        <f t="shared" si="2"/>
        <v>562252.00000000012</v>
      </c>
      <c r="BL6" s="13">
        <f t="shared" si="2"/>
        <v>1344740.0000000009</v>
      </c>
      <c r="BM6" s="13"/>
      <c r="BN6" s="13"/>
      <c r="BO6" s="13">
        <f>SUM(BO9:BO205)</f>
        <v>350784.02118852636</v>
      </c>
      <c r="BP6" s="13">
        <f t="shared" ref="BP6:BR6" si="3">SUM(BP9:BP205)</f>
        <v>206264.91161721881</v>
      </c>
      <c r="BQ6" s="13">
        <f t="shared" si="3"/>
        <v>225139.86573985722</v>
      </c>
      <c r="BR6" s="13">
        <f t="shared" si="3"/>
        <v>562565.23679642775</v>
      </c>
    </row>
    <row r="7" spans="1:70" ht="15" thickBot="1" x14ac:dyDescent="0.4">
      <c r="J7" s="64"/>
      <c r="K7" s="75"/>
      <c r="L7" s="64"/>
      <c r="M7" s="8"/>
      <c r="Y7" s="2"/>
      <c r="AM7" s="150" t="s">
        <v>242</v>
      </c>
      <c r="AN7" s="151"/>
      <c r="AO7" s="151"/>
      <c r="AP7" s="152"/>
      <c r="AQ7" s="156" t="s">
        <v>262</v>
      </c>
      <c r="AR7" s="157"/>
      <c r="AS7" s="157"/>
      <c r="AT7" s="157"/>
      <c r="AU7" s="157"/>
      <c r="AV7" s="158"/>
      <c r="AW7" s="63"/>
      <c r="AX7" s="153" t="s">
        <v>304</v>
      </c>
      <c r="AY7" s="154"/>
      <c r="AZ7" s="154"/>
      <c r="BA7" s="155"/>
      <c r="BB7" s="12"/>
      <c r="BC7" s="144" t="s">
        <v>305</v>
      </c>
      <c r="BD7" s="145"/>
      <c r="BE7" s="145"/>
      <c r="BF7" s="146"/>
      <c r="BG7" s="21"/>
      <c r="BH7" s="144" t="s">
        <v>306</v>
      </c>
      <c r="BI7" s="145"/>
      <c r="BJ7" s="145"/>
      <c r="BK7" s="145"/>
      <c r="BL7" s="145"/>
      <c r="BM7" s="146"/>
      <c r="BN7" s="21"/>
      <c r="BO7" s="144" t="s">
        <v>307</v>
      </c>
      <c r="BP7" s="145"/>
      <c r="BQ7" s="145"/>
      <c r="BR7" s="146"/>
    </row>
    <row r="8" spans="1:70" ht="15" thickBot="1" x14ac:dyDescent="0.4">
      <c r="A8" t="s">
        <v>0</v>
      </c>
      <c r="B8" t="s">
        <v>1</v>
      </c>
      <c r="C8" t="s">
        <v>2</v>
      </c>
      <c r="D8" s="23" t="s">
        <v>270</v>
      </c>
      <c r="E8" s="23" t="s">
        <v>277</v>
      </c>
      <c r="F8" s="23" t="s">
        <v>253</v>
      </c>
      <c r="G8" s="23" t="s">
        <v>254</v>
      </c>
      <c r="H8" s="23" t="s">
        <v>255</v>
      </c>
      <c r="I8" s="66" t="s">
        <v>271</v>
      </c>
      <c r="J8" s="86" t="s">
        <v>268</v>
      </c>
      <c r="K8" s="66" t="s">
        <v>280</v>
      </c>
      <c r="L8" s="86" t="s">
        <v>281</v>
      </c>
      <c r="M8" s="23" t="s">
        <v>4</v>
      </c>
      <c r="N8" s="36" t="s">
        <v>10</v>
      </c>
      <c r="O8" s="9" t="s">
        <v>274</v>
      </c>
      <c r="P8" s="27" t="s">
        <v>278</v>
      </c>
      <c r="Q8" s="36" t="s">
        <v>292</v>
      </c>
      <c r="R8" s="60" t="s">
        <v>259</v>
      </c>
      <c r="S8" s="127" t="s">
        <v>260</v>
      </c>
      <c r="T8" s="36" t="s">
        <v>272</v>
      </c>
      <c r="U8" s="24" t="s">
        <v>5</v>
      </c>
      <c r="V8" s="24" t="s">
        <v>6</v>
      </c>
      <c r="W8" s="23" t="s">
        <v>21</v>
      </c>
      <c r="Y8" s="27" t="s">
        <v>301</v>
      </c>
      <c r="Z8" s="26" t="s">
        <v>8</v>
      </c>
      <c r="AA8" s="74" t="s">
        <v>7</v>
      </c>
      <c r="AB8" s="6"/>
      <c r="AC8" s="26" t="s">
        <v>269</v>
      </c>
      <c r="AD8" s="26" t="s">
        <v>261</v>
      </c>
      <c r="AE8" s="26" t="s">
        <v>9</v>
      </c>
      <c r="AF8" s="26" t="s">
        <v>293</v>
      </c>
      <c r="AG8" s="36" t="s">
        <v>294</v>
      </c>
      <c r="AH8" s="27" t="s">
        <v>282</v>
      </c>
      <c r="AI8" s="78" t="s">
        <v>11</v>
      </c>
      <c r="AK8" s="79" t="s">
        <v>12</v>
      </c>
      <c r="AL8" s="1"/>
      <c r="AM8" s="38" t="s">
        <v>13</v>
      </c>
      <c r="AN8" s="38" t="s">
        <v>14</v>
      </c>
      <c r="AO8" s="38" t="s">
        <v>15</v>
      </c>
      <c r="AP8" s="38" t="s">
        <v>16</v>
      </c>
      <c r="AQ8" s="38" t="s">
        <v>263</v>
      </c>
      <c r="AR8" s="38" t="s">
        <v>264</v>
      </c>
      <c r="AS8" s="38" t="s">
        <v>265</v>
      </c>
      <c r="AT8" s="38" t="s">
        <v>266</v>
      </c>
      <c r="AU8" s="89" t="s">
        <v>267</v>
      </c>
      <c r="AV8" s="90" t="s">
        <v>284</v>
      </c>
      <c r="AW8" s="87" t="s">
        <v>287</v>
      </c>
      <c r="AX8" s="37" t="s">
        <v>13</v>
      </c>
      <c r="AY8" s="37" t="s">
        <v>14</v>
      </c>
      <c r="AZ8" s="37" t="s">
        <v>15</v>
      </c>
      <c r="BA8" s="37" t="s">
        <v>16</v>
      </c>
      <c r="BB8" s="11"/>
      <c r="BC8" s="15" t="s">
        <v>17</v>
      </c>
      <c r="BD8" s="16" t="s">
        <v>18</v>
      </c>
      <c r="BE8" s="16" t="s">
        <v>19</v>
      </c>
      <c r="BF8" s="17" t="s">
        <v>20</v>
      </c>
      <c r="BG8" s="14"/>
      <c r="BH8" s="15" t="s">
        <v>17</v>
      </c>
      <c r="BI8" s="16" t="s">
        <v>18</v>
      </c>
      <c r="BJ8" s="16" t="s">
        <v>19</v>
      </c>
      <c r="BK8" s="17" t="s">
        <v>20</v>
      </c>
      <c r="BL8" s="14" t="s">
        <v>273</v>
      </c>
      <c r="BM8" s="18" t="s">
        <v>347</v>
      </c>
      <c r="BN8" s="14"/>
      <c r="BO8" s="15" t="s">
        <v>17</v>
      </c>
      <c r="BP8" s="16" t="s">
        <v>18</v>
      </c>
      <c r="BQ8" s="16" t="s">
        <v>19</v>
      </c>
      <c r="BR8" s="17" t="s">
        <v>20</v>
      </c>
    </row>
    <row r="9" spans="1:70" x14ac:dyDescent="0.35">
      <c r="A9">
        <v>71</v>
      </c>
      <c r="B9" t="s">
        <v>183</v>
      </c>
      <c r="C9">
        <v>296</v>
      </c>
      <c r="D9">
        <v>33893</v>
      </c>
      <c r="E9">
        <v>66637</v>
      </c>
      <c r="F9">
        <v>9503</v>
      </c>
      <c r="G9">
        <v>13686</v>
      </c>
      <c r="H9">
        <v>19802</v>
      </c>
      <c r="I9" s="65">
        <f t="shared" ref="I9:I40" si="4">H9-G9</f>
        <v>6116</v>
      </c>
      <c r="J9" s="8">
        <f t="shared" ref="J9:J40" si="5">I9/$I$6</f>
        <v>8.4168342189175089E-3</v>
      </c>
      <c r="K9" s="65">
        <f t="shared" ref="K9:K40" si="6">(H9-F9)</f>
        <v>10299</v>
      </c>
      <c r="L9" s="8">
        <f t="shared" ref="L9:L40" si="7">K9/$K$6</f>
        <v>7.9673600490156263E-3</v>
      </c>
      <c r="M9">
        <v>35136</v>
      </c>
      <c r="N9" s="8">
        <f t="shared" ref="N9:N40" si="8">M9/$M$6</f>
        <v>1.8342603562806425E-3</v>
      </c>
      <c r="O9" s="3">
        <v>0</v>
      </c>
      <c r="P9" s="8">
        <f t="shared" ref="P9:P40" si="9">O9/E9</f>
        <v>0</v>
      </c>
      <c r="Q9" s="8">
        <f t="shared" ref="Q9:Q40" si="10">O9/$O$6</f>
        <v>0</v>
      </c>
      <c r="R9" s="8">
        <v>1.5100000000000001E-2</v>
      </c>
      <c r="S9" s="126">
        <f t="shared" ref="S9:S40" si="11">R9*E9</f>
        <v>1006.2187</v>
      </c>
      <c r="T9" s="8">
        <f t="shared" ref="T9:T40" si="12">S9/$S$6</f>
        <v>3.5968841483280996E-4</v>
      </c>
      <c r="U9" s="2">
        <v>0.49316282603190681</v>
      </c>
      <c r="V9" s="2">
        <v>0.50683717396809325</v>
      </c>
      <c r="W9">
        <v>37</v>
      </c>
      <c r="Y9" s="3">
        <f t="shared" ref="Y9:Y40" si="13">0.825*(G9-F9)</f>
        <v>3450.9749999999999</v>
      </c>
      <c r="Z9" s="3">
        <f t="shared" ref="Z9:Z40" si="14">(U9*0.015*Y9)+(V9*0.05*Y9)</f>
        <v>112.98250957520892</v>
      </c>
      <c r="AA9" s="3">
        <f t="shared" ref="AA9:AA40" si="15">W9+Y9+Z9</f>
        <v>3600.9575095752089</v>
      </c>
      <c r="AB9" s="3"/>
      <c r="AC9" s="3">
        <f t="shared" ref="AC9:AC40" si="16">J9*$AC$6</f>
        <v>3534.1028889625263</v>
      </c>
      <c r="AD9" s="3">
        <f t="shared" ref="AD9:AD40" si="17">T9*$AD$6</f>
        <v>75.513894709362077</v>
      </c>
      <c r="AE9" s="3">
        <f t="shared" ref="AE9:AE40" si="18">Q9*$AE$6</f>
        <v>0</v>
      </c>
      <c r="AF9" s="3">
        <f t="shared" ref="AF9:AF40" si="19">MAX(((AC9+AD9+AE9+AA9)-(L9*$W$5)),0)</f>
        <v>0</v>
      </c>
      <c r="AG9" s="8">
        <f t="shared" ref="AG9:AG40" si="20">IF(AND(Q9&gt;$Q$6, T9&gt;$T$6, AV9&lt;0.5),1,0)*(T9+Q9)</f>
        <v>0</v>
      </c>
      <c r="AH9" s="3">
        <f t="shared" ref="AH9:AH40" si="21">(AG9/$AG$6)*$AF$6</f>
        <v>0</v>
      </c>
      <c r="AI9" s="3">
        <f t="shared" ref="AI9:AI40" si="22">AC9+AD9+AE9-AF9+AH9</f>
        <v>3609.6167836718882</v>
      </c>
      <c r="AJ9" s="67"/>
      <c r="AK9" s="3">
        <f t="shared" ref="AK9:AK40" si="23">MAX(8,ROUND(AI9+AA9,0))</f>
        <v>7211</v>
      </c>
      <c r="AL9" s="5"/>
      <c r="AM9" s="10">
        <v>0.42981922005571027</v>
      </c>
      <c r="AN9" s="10">
        <v>0.17110661939731578</v>
      </c>
      <c r="AO9" s="10">
        <v>0.18382011479699498</v>
      </c>
      <c r="AP9" s="10">
        <v>0.21525404574997886</v>
      </c>
      <c r="AQ9" s="10">
        <v>0.88783378755775288</v>
      </c>
      <c r="AR9" s="10">
        <v>0.11216618103522692</v>
      </c>
      <c r="AS9" s="10">
        <v>0</v>
      </c>
      <c r="AT9" s="10">
        <v>3.1407020176391572E-8</v>
      </c>
      <c r="AU9" s="84">
        <v>0</v>
      </c>
      <c r="AV9" s="84">
        <f t="shared" ref="AV9:AV40" si="24">AR9+AQ9</f>
        <v>0.99999996859297979</v>
      </c>
      <c r="AW9" s="10">
        <v>0.3</v>
      </c>
      <c r="AX9" s="10">
        <f t="shared" ref="AX9:AX40" si="25">VLOOKUP($A9,$AL$1:$AP$6,2,FALSE)+(0.5+$AW9)*(VLOOKUP($A9,$AL$1:$AP$6,2,FALSE)-AM9)</f>
        <v>9.8324980923623406E-2</v>
      </c>
      <c r="AY9" s="10">
        <f t="shared" ref="AY9:AY40" si="26">VLOOKUP($A9,$AL$1:$AP$6,3,FALSE)+(0.5+$AW9)*(VLOOKUP($A9,$AL$1:$AP$6,3,FALSE)-AN9)</f>
        <v>0.14767553354887006</v>
      </c>
      <c r="AZ9" s="10">
        <f t="shared" ref="AZ9:AZ40" si="27">VLOOKUP($A9,$AL$1:$AP$6,4,FALSE)+(0.5+$AW9)*(VLOOKUP($A9,$AL$1:$AP$6,4,FALSE)-AO9)</f>
        <v>0.17072288677349598</v>
      </c>
      <c r="BA9" s="10">
        <f t="shared" ref="BA9:BA40" si="28">VLOOKUP($A9,$AL$1:$AP$6,5,FALSE)+(0.5+$AW9)*(VLOOKUP($A9,$AL$1:$AP$6,5,FALSE)-AP9)</f>
        <v>0.58327659875401072</v>
      </c>
      <c r="BC9" s="13">
        <f t="shared" ref="BC9:BC40" si="29">MAX(4,AX9*$AK9)</f>
        <v>709.02143744024841</v>
      </c>
      <c r="BD9" s="13">
        <f t="shared" ref="BD9:BD40" si="30">MAX(4,AY9*$AK9)</f>
        <v>1064.888272420902</v>
      </c>
      <c r="BE9" s="13">
        <f t="shared" ref="BE9:BE40" si="31">AZ9*$AK9</f>
        <v>1231.0827365236796</v>
      </c>
      <c r="BF9" s="13">
        <f t="shared" ref="BF9:BF40" si="32">BA9*$AK9</f>
        <v>4206.0075536151717</v>
      </c>
      <c r="BH9" s="13">
        <f t="shared" ref="BH9:BH40" si="33">BC9*BC$2</f>
        <v>751.30759442602164</v>
      </c>
      <c r="BI9" s="13">
        <f t="shared" ref="BI9:BI40" si="34">BD9*BD$2</f>
        <v>1072.5366232604729</v>
      </c>
      <c r="BJ9" s="13">
        <f t="shared" ref="BJ9:BJ40" si="35">BE9*BE$2</f>
        <v>1235.0660736447735</v>
      </c>
      <c r="BK9" s="13">
        <f t="shared" ref="BK9:BK40" si="36">BF9*BF$2</f>
        <v>4047.7916672753386</v>
      </c>
      <c r="BL9" s="13">
        <f t="shared" ref="BL9:BL40" si="37">SUM(BH9:BK9)</f>
        <v>7106.7019586066071</v>
      </c>
      <c r="BM9" s="71">
        <f t="shared" ref="BM9:BM40" si="38">AK9/BL9</f>
        <v>1.0146760117422797</v>
      </c>
      <c r="BO9" s="13">
        <f t="shared" ref="BO9:BO40" si="39">MAX(4,BH9*$BM9)</f>
        <v>762.33379350388191</v>
      </c>
      <c r="BP9" s="13">
        <f t="shared" ref="BP9:BP40" si="40">MAX(4,BI9*$BM9)</f>
        <v>1088.2771833374686</v>
      </c>
      <c r="BQ9" s="13">
        <f t="shared" ref="BQ9:BQ40" si="41">IF(SUM(BO9:BP9)&gt;=AK9,0,(BJ9*$BM9))</f>
        <v>1253.1919178440755</v>
      </c>
      <c r="BR9" s="13">
        <f t="shared" ref="BR9:BR40" si="42">IF(SUM(BO9:BP9)&gt;=AK9,0,(BK9*$BM9))</f>
        <v>4107.1971053145735</v>
      </c>
    </row>
    <row r="10" spans="1:70" x14ac:dyDescent="0.35">
      <c r="A10">
        <v>37</v>
      </c>
      <c r="B10" t="s">
        <v>30</v>
      </c>
      <c r="C10">
        <v>394</v>
      </c>
      <c r="D10">
        <v>21001</v>
      </c>
      <c r="E10">
        <v>22354</v>
      </c>
      <c r="F10">
        <v>7496</v>
      </c>
      <c r="G10">
        <v>7656</v>
      </c>
      <c r="H10">
        <v>7916</v>
      </c>
      <c r="I10" s="65">
        <f t="shared" si="4"/>
        <v>260</v>
      </c>
      <c r="J10" s="8">
        <f t="shared" si="5"/>
        <v>3.5781178824698372E-4</v>
      </c>
      <c r="K10" s="65">
        <f t="shared" si="6"/>
        <v>420</v>
      </c>
      <c r="L10" s="8">
        <f t="shared" si="7"/>
        <v>3.2491418784217523E-4</v>
      </c>
      <c r="M10">
        <v>20842</v>
      </c>
      <c r="N10" s="8">
        <f t="shared" si="8"/>
        <v>1.0880479948087759E-3</v>
      </c>
      <c r="O10" s="3">
        <v>0</v>
      </c>
      <c r="P10" s="8">
        <f t="shared" si="9"/>
        <v>0</v>
      </c>
      <c r="Q10" s="8">
        <f t="shared" si="10"/>
        <v>0</v>
      </c>
      <c r="R10" s="8">
        <v>4.53E-2</v>
      </c>
      <c r="S10" s="126">
        <f t="shared" si="11"/>
        <v>1012.6362</v>
      </c>
      <c r="T10" s="8">
        <f t="shared" si="12"/>
        <v>3.6198244932271711E-4</v>
      </c>
      <c r="U10" s="2">
        <v>0.74420823112564727</v>
      </c>
      <c r="V10" s="2">
        <v>0.25579176887435273</v>
      </c>
      <c r="W10">
        <v>9</v>
      </c>
      <c r="Y10" s="3">
        <f t="shared" si="13"/>
        <v>132</v>
      </c>
      <c r="Z10" s="3">
        <f t="shared" si="14"/>
        <v>3.1617579721995095</v>
      </c>
      <c r="AA10" s="3">
        <f t="shared" si="15"/>
        <v>144.1617579721995</v>
      </c>
      <c r="AB10" s="3"/>
      <c r="AC10" s="3">
        <f t="shared" si="16"/>
        <v>150.23982196374376</v>
      </c>
      <c r="AD10" s="3">
        <f t="shared" si="17"/>
        <v>75.995510106986202</v>
      </c>
      <c r="AE10" s="3">
        <f t="shared" si="18"/>
        <v>0</v>
      </c>
      <c r="AF10" s="3">
        <f t="shared" si="19"/>
        <v>0</v>
      </c>
      <c r="AG10" s="8">
        <f t="shared" si="20"/>
        <v>0</v>
      </c>
      <c r="AH10" s="3">
        <f t="shared" si="21"/>
        <v>0</v>
      </c>
      <c r="AI10" s="3">
        <f t="shared" si="22"/>
        <v>226.23533207072995</v>
      </c>
      <c r="AJ10" s="67"/>
      <c r="AK10" s="3">
        <f t="shared" si="23"/>
        <v>370</v>
      </c>
      <c r="AL10" s="5"/>
      <c r="AM10" s="10">
        <v>0.10925949850095396</v>
      </c>
      <c r="AN10" s="10">
        <v>5.7208367402561987E-2</v>
      </c>
      <c r="AO10" s="10">
        <v>0.14483860270736804</v>
      </c>
      <c r="AP10" s="10">
        <v>0.68869353138911604</v>
      </c>
      <c r="AQ10" s="10">
        <v>0</v>
      </c>
      <c r="AR10" s="10">
        <v>0</v>
      </c>
      <c r="AS10" s="10">
        <v>0</v>
      </c>
      <c r="AT10" s="10">
        <v>0</v>
      </c>
      <c r="AU10" s="84">
        <v>1</v>
      </c>
      <c r="AV10" s="84">
        <f t="shared" si="24"/>
        <v>0</v>
      </c>
      <c r="AW10" s="10">
        <v>0.3</v>
      </c>
      <c r="AX10" s="10">
        <f t="shared" si="25"/>
        <v>0.38195106512211374</v>
      </c>
      <c r="AY10" s="10">
        <f t="shared" si="26"/>
        <v>0.22798065790708119</v>
      </c>
      <c r="AZ10" s="10">
        <f t="shared" si="27"/>
        <v>0.17480364158820966</v>
      </c>
      <c r="BA10" s="10">
        <f t="shared" si="28"/>
        <v>0.21526463538259535</v>
      </c>
      <c r="BC10" s="13">
        <f t="shared" si="29"/>
        <v>141.32189409518207</v>
      </c>
      <c r="BD10" s="13">
        <f t="shared" si="30"/>
        <v>84.352843425620037</v>
      </c>
      <c r="BE10" s="13">
        <f t="shared" si="31"/>
        <v>64.677347387637568</v>
      </c>
      <c r="BF10" s="13">
        <f t="shared" si="32"/>
        <v>79.647915091560279</v>
      </c>
      <c r="BH10" s="13">
        <f t="shared" si="33"/>
        <v>149.75035546979223</v>
      </c>
      <c r="BI10" s="13">
        <f t="shared" si="34"/>
        <v>84.958691154009273</v>
      </c>
      <c r="BJ10" s="13">
        <f t="shared" si="35"/>
        <v>64.886619820025473</v>
      </c>
      <c r="BK10" s="13">
        <f t="shared" si="36"/>
        <v>76.651827870913323</v>
      </c>
      <c r="BL10" s="13">
        <f t="shared" si="37"/>
        <v>376.24749431474032</v>
      </c>
      <c r="BM10" s="71">
        <f t="shared" si="38"/>
        <v>0.98339525336608846</v>
      </c>
      <c r="BO10" s="13">
        <f t="shared" si="39"/>
        <v>147.26378875887815</v>
      </c>
      <c r="BP10" s="13">
        <f t="shared" si="40"/>
        <v>83.547973613048214</v>
      </c>
      <c r="BQ10" s="13">
        <f t="shared" si="41"/>
        <v>63.809193937983004</v>
      </c>
      <c r="BR10" s="13">
        <f t="shared" si="42"/>
        <v>75.379043690090612</v>
      </c>
    </row>
    <row r="11" spans="1:70" x14ac:dyDescent="0.35">
      <c r="A11">
        <v>37</v>
      </c>
      <c r="B11" t="s">
        <v>31</v>
      </c>
      <c r="C11">
        <v>884</v>
      </c>
      <c r="D11">
        <v>86580</v>
      </c>
      <c r="E11">
        <v>91215</v>
      </c>
      <c r="F11">
        <v>30304</v>
      </c>
      <c r="G11">
        <v>31070</v>
      </c>
      <c r="H11">
        <v>32031</v>
      </c>
      <c r="I11" s="65">
        <f t="shared" si="4"/>
        <v>961</v>
      </c>
      <c r="J11" s="8">
        <f t="shared" si="5"/>
        <v>1.3225274173282744E-3</v>
      </c>
      <c r="K11" s="65">
        <f t="shared" si="6"/>
        <v>1727</v>
      </c>
      <c r="L11" s="8">
        <f t="shared" si="7"/>
        <v>1.3360161961986586E-3</v>
      </c>
      <c r="M11">
        <v>86931</v>
      </c>
      <c r="N11" s="8">
        <f t="shared" si="8"/>
        <v>4.5381969214433214E-3</v>
      </c>
      <c r="O11" s="3">
        <v>81949.72279592698</v>
      </c>
      <c r="P11" s="8">
        <f t="shared" si="9"/>
        <v>0.89842375482022674</v>
      </c>
      <c r="Q11" s="8">
        <f t="shared" si="10"/>
        <v>7.9486515030069635E-3</v>
      </c>
      <c r="R11" s="8">
        <v>0.16785</v>
      </c>
      <c r="S11" s="126">
        <f t="shared" si="11"/>
        <v>15310.437749999999</v>
      </c>
      <c r="T11" s="8">
        <f t="shared" si="12"/>
        <v>5.4729524353839907E-3</v>
      </c>
      <c r="U11" s="2">
        <v>0.40344083073443232</v>
      </c>
      <c r="V11" s="2">
        <v>0.59655916926556762</v>
      </c>
      <c r="W11">
        <v>69</v>
      </c>
      <c r="Y11" s="3">
        <f t="shared" si="13"/>
        <v>631.94999999999993</v>
      </c>
      <c r="Z11" s="3">
        <f t="shared" si="14"/>
        <v>22.674094845608138</v>
      </c>
      <c r="AA11" s="3">
        <f t="shared" si="15"/>
        <v>723.62409484560806</v>
      </c>
      <c r="AB11" s="3"/>
      <c r="AC11" s="3">
        <f t="shared" si="16"/>
        <v>555.30949579676053</v>
      </c>
      <c r="AD11" s="3">
        <f t="shared" si="17"/>
        <v>1149.0054639292059</v>
      </c>
      <c r="AE11" s="3">
        <f t="shared" si="18"/>
        <v>1668.7599820485755</v>
      </c>
      <c r="AF11" s="3">
        <f t="shared" si="19"/>
        <v>2300.1046169439655</v>
      </c>
      <c r="AG11" s="8">
        <f t="shared" si="20"/>
        <v>1.3421603938390954E-2</v>
      </c>
      <c r="AH11" s="3">
        <f t="shared" si="21"/>
        <v>1528.2858872236125</v>
      </c>
      <c r="AI11" s="3">
        <f t="shared" si="22"/>
        <v>2601.2562120541888</v>
      </c>
      <c r="AJ11" s="67"/>
      <c r="AK11" s="3">
        <f t="shared" si="23"/>
        <v>3325</v>
      </c>
      <c r="AL11" s="5"/>
      <c r="AM11" s="10">
        <v>0.28792030912642652</v>
      </c>
      <c r="AN11" s="10">
        <v>0.15474150245039248</v>
      </c>
      <c r="AO11" s="10">
        <v>0.16867016918560152</v>
      </c>
      <c r="AP11" s="10">
        <v>0.3886680192375796</v>
      </c>
      <c r="AQ11" s="10">
        <v>0</v>
      </c>
      <c r="AR11" s="10">
        <v>8.9063263590580397E-6</v>
      </c>
      <c r="AS11" s="10">
        <v>8.3294340493650032E-2</v>
      </c>
      <c r="AT11" s="10">
        <v>0.85346252642334453</v>
      </c>
      <c r="AU11" s="84">
        <v>6.3234226756646389E-2</v>
      </c>
      <c r="AV11" s="84">
        <f t="shared" si="24"/>
        <v>8.9063263590580397E-6</v>
      </c>
      <c r="AW11" s="10">
        <v>0</v>
      </c>
      <c r="AX11" s="10">
        <f t="shared" si="25"/>
        <v>0.24717206537251749</v>
      </c>
      <c r="AY11" s="10">
        <f t="shared" si="26"/>
        <v>0.1507520419657461</v>
      </c>
      <c r="AZ11" s="10">
        <f t="shared" si="27"/>
        <v>0.15789368520228597</v>
      </c>
      <c r="BA11" s="10">
        <f t="shared" si="28"/>
        <v>0.44418220745945036</v>
      </c>
      <c r="BC11" s="13">
        <f t="shared" si="29"/>
        <v>821.84711736362067</v>
      </c>
      <c r="BD11" s="13">
        <f t="shared" si="30"/>
        <v>501.25053953610575</v>
      </c>
      <c r="BE11" s="13">
        <f t="shared" si="31"/>
        <v>524.99650329760084</v>
      </c>
      <c r="BF11" s="13">
        <f t="shared" si="32"/>
        <v>1476.9058398026725</v>
      </c>
      <c r="BH11" s="13">
        <f t="shared" si="33"/>
        <v>870.86221674990975</v>
      </c>
      <c r="BI11" s="13">
        <f t="shared" si="34"/>
        <v>504.85067307516783</v>
      </c>
      <c r="BJ11" s="13">
        <f t="shared" si="35"/>
        <v>526.69520152314419</v>
      </c>
      <c r="BK11" s="13">
        <f t="shared" si="36"/>
        <v>1421.3495994711473</v>
      </c>
      <c r="BL11" s="13">
        <f t="shared" si="37"/>
        <v>3323.7576908193687</v>
      </c>
      <c r="BM11" s="71">
        <f t="shared" si="38"/>
        <v>1.0003737664704206</v>
      </c>
      <c r="BO11" s="13">
        <f t="shared" si="39"/>
        <v>871.18771584688704</v>
      </c>
      <c r="BP11" s="13">
        <f t="shared" si="40"/>
        <v>505.0393693293326</v>
      </c>
      <c r="BQ11" s="13">
        <f t="shared" si="41"/>
        <v>526.89206252960503</v>
      </c>
      <c r="BR11" s="13">
        <f t="shared" si="42"/>
        <v>1421.8808522941754</v>
      </c>
    </row>
    <row r="12" spans="1:70" x14ac:dyDescent="0.35">
      <c r="A12">
        <v>59</v>
      </c>
      <c r="B12" t="s">
        <v>119</v>
      </c>
      <c r="C12">
        <v>947</v>
      </c>
      <c r="D12">
        <v>50261</v>
      </c>
      <c r="E12">
        <v>52657</v>
      </c>
      <c r="F12">
        <v>19542</v>
      </c>
      <c r="G12">
        <v>19599</v>
      </c>
      <c r="H12">
        <v>19704</v>
      </c>
      <c r="I12" s="65">
        <f t="shared" si="4"/>
        <v>105</v>
      </c>
      <c r="J12" s="8">
        <f t="shared" si="5"/>
        <v>1.4450091448435881E-4</v>
      </c>
      <c r="K12" s="65">
        <f t="shared" si="6"/>
        <v>162</v>
      </c>
      <c r="L12" s="8">
        <f t="shared" si="7"/>
        <v>1.2532404388198188E-4</v>
      </c>
      <c r="M12">
        <v>51372</v>
      </c>
      <c r="N12" s="8">
        <f t="shared" si="8"/>
        <v>2.6818540250127835E-3</v>
      </c>
      <c r="O12" s="3">
        <v>0</v>
      </c>
      <c r="P12" s="8">
        <f t="shared" si="9"/>
        <v>0</v>
      </c>
      <c r="Q12" s="8">
        <f t="shared" si="10"/>
        <v>0</v>
      </c>
      <c r="R12" s="8">
        <v>9.1999999999999998E-2</v>
      </c>
      <c r="S12" s="126">
        <f t="shared" si="11"/>
        <v>4844.4439999999995</v>
      </c>
      <c r="T12" s="8">
        <f t="shared" si="12"/>
        <v>1.7317213276858371E-3</v>
      </c>
      <c r="U12" s="2">
        <v>0.60200417984030863</v>
      </c>
      <c r="V12" s="2">
        <v>0.39799582015969137</v>
      </c>
      <c r="W12">
        <v>0</v>
      </c>
      <c r="Y12" s="3">
        <f t="shared" si="13"/>
        <v>47.024999999999999</v>
      </c>
      <c r="Z12" s="3">
        <f t="shared" si="14"/>
        <v>1.3604263705053321</v>
      </c>
      <c r="AA12" s="3">
        <f t="shared" si="15"/>
        <v>48.385426370505328</v>
      </c>
      <c r="AB12" s="3"/>
      <c r="AC12" s="3">
        <f t="shared" si="16"/>
        <v>60.673774254588821</v>
      </c>
      <c r="AD12" s="3">
        <f t="shared" si="17"/>
        <v>363.56195143401811</v>
      </c>
      <c r="AE12" s="3">
        <f t="shared" si="18"/>
        <v>0</v>
      </c>
      <c r="AF12" s="3">
        <f t="shared" si="19"/>
        <v>304.09289728925592</v>
      </c>
      <c r="AG12" s="8">
        <f t="shared" si="20"/>
        <v>0</v>
      </c>
      <c r="AH12" s="3">
        <f t="shared" si="21"/>
        <v>0</v>
      </c>
      <c r="AI12" s="3">
        <f t="shared" si="22"/>
        <v>120.142828399351</v>
      </c>
      <c r="AJ12" s="67"/>
      <c r="AK12" s="3">
        <f t="shared" si="23"/>
        <v>169</v>
      </c>
      <c r="AL12" s="5"/>
      <c r="AM12" s="10">
        <v>0.13578361824125182</v>
      </c>
      <c r="AN12" s="10">
        <v>0.12598895771930765</v>
      </c>
      <c r="AO12" s="10">
        <v>0.18709236975510424</v>
      </c>
      <c r="AP12" s="10">
        <v>0.55113505428433629</v>
      </c>
      <c r="AQ12" s="10">
        <v>0</v>
      </c>
      <c r="AR12" s="10">
        <v>0</v>
      </c>
      <c r="AS12" s="10">
        <v>0</v>
      </c>
      <c r="AT12" s="10">
        <v>0.21504680263098711</v>
      </c>
      <c r="AU12" s="84">
        <v>0.78495319736901281</v>
      </c>
      <c r="AV12" s="84">
        <f t="shared" si="24"/>
        <v>0</v>
      </c>
      <c r="AW12" s="10">
        <v>0.1</v>
      </c>
      <c r="AX12" s="10">
        <f t="shared" si="25"/>
        <v>0.31198450506717507</v>
      </c>
      <c r="AY12" s="10">
        <f t="shared" si="26"/>
        <v>0.17897336644332837</v>
      </c>
      <c r="AZ12" s="10">
        <f t="shared" si="27"/>
        <v>0.17244197593966629</v>
      </c>
      <c r="BA12" s="10">
        <f t="shared" si="28"/>
        <v>0.33660015254983028</v>
      </c>
      <c r="BC12" s="13">
        <f t="shared" si="29"/>
        <v>52.725381356352585</v>
      </c>
      <c r="BD12" s="13">
        <f t="shared" si="30"/>
        <v>30.246498928922495</v>
      </c>
      <c r="BE12" s="13">
        <f t="shared" si="31"/>
        <v>29.142693933803603</v>
      </c>
      <c r="BF12" s="13">
        <f t="shared" si="32"/>
        <v>56.885425780921317</v>
      </c>
      <c r="BH12" s="13">
        <f t="shared" si="33"/>
        <v>55.869931909321416</v>
      </c>
      <c r="BI12" s="13">
        <f t="shared" si="34"/>
        <v>30.46373846612877</v>
      </c>
      <c r="BJ12" s="13">
        <f t="shared" si="35"/>
        <v>29.236989118937135</v>
      </c>
      <c r="BK12" s="13">
        <f t="shared" si="36"/>
        <v>54.74558700388171</v>
      </c>
      <c r="BL12" s="13">
        <f t="shared" si="37"/>
        <v>170.31624649826904</v>
      </c>
      <c r="BM12" s="71">
        <f t="shared" si="38"/>
        <v>0.99227175019805047</v>
      </c>
      <c r="BO12" s="13">
        <f t="shared" si="39"/>
        <v>55.438155119108266</v>
      </c>
      <c r="BP12" s="13">
        <f t="shared" si="40"/>
        <v>30.228307085361269</v>
      </c>
      <c r="BQ12" s="13">
        <f t="shared" si="41"/>
        <v>29.01103836356911</v>
      </c>
      <c r="BR12" s="13">
        <f t="shared" si="42"/>
        <v>54.322499431961347</v>
      </c>
    </row>
    <row r="13" spans="1:70" x14ac:dyDescent="0.35">
      <c r="A13">
        <v>59</v>
      </c>
      <c r="B13" t="s">
        <v>120</v>
      </c>
      <c r="C13">
        <v>2000</v>
      </c>
      <c r="D13">
        <v>356693</v>
      </c>
      <c r="E13">
        <v>416789</v>
      </c>
      <c r="F13">
        <v>105927</v>
      </c>
      <c r="G13">
        <v>110666</v>
      </c>
      <c r="H13">
        <v>122701</v>
      </c>
      <c r="I13" s="65">
        <f t="shared" si="4"/>
        <v>12035</v>
      </c>
      <c r="J13" s="8">
        <f t="shared" si="5"/>
        <v>1.6562557198278649E-2</v>
      </c>
      <c r="K13" s="65">
        <f t="shared" si="6"/>
        <v>16774</v>
      </c>
      <c r="L13" s="8">
        <f t="shared" si="7"/>
        <v>1.2976453778249162E-2</v>
      </c>
      <c r="M13">
        <v>359339</v>
      </c>
      <c r="N13" s="8">
        <f t="shared" si="8"/>
        <v>1.8759143959629149E-2</v>
      </c>
      <c r="O13" s="3">
        <v>291402.6407518714</v>
      </c>
      <c r="P13" s="8">
        <f t="shared" si="9"/>
        <v>0.69916106411606682</v>
      </c>
      <c r="Q13" s="8">
        <f t="shared" si="10"/>
        <v>2.8264379175028546E-2</v>
      </c>
      <c r="R13" s="8">
        <v>0.21440000000000001</v>
      </c>
      <c r="S13" s="126">
        <f t="shared" si="11"/>
        <v>89359.561600000001</v>
      </c>
      <c r="T13" s="8">
        <f t="shared" si="12"/>
        <v>3.194295540528002E-2</v>
      </c>
      <c r="U13" s="2">
        <v>0.44926206621459913</v>
      </c>
      <c r="V13" s="2">
        <v>0.55073793378540081</v>
      </c>
      <c r="W13">
        <v>69</v>
      </c>
      <c r="Y13" s="3">
        <f t="shared" si="13"/>
        <v>3909.6749999999997</v>
      </c>
      <c r="Z13" s="3">
        <f t="shared" si="14"/>
        <v>134.00734659453528</v>
      </c>
      <c r="AA13" s="3">
        <f t="shared" si="15"/>
        <v>4112.6823465945354</v>
      </c>
      <c r="AB13" s="3"/>
      <c r="AC13" s="3">
        <f t="shared" si="16"/>
        <v>6954.3702205140617</v>
      </c>
      <c r="AD13" s="3">
        <f t="shared" si="17"/>
        <v>6706.1847746788599</v>
      </c>
      <c r="AE13" s="3">
        <f t="shared" si="18"/>
        <v>5933.8951854779089</v>
      </c>
      <c r="AF13" s="3">
        <f t="shared" si="19"/>
        <v>6257.1760735025855</v>
      </c>
      <c r="AG13" s="8">
        <f t="shared" si="20"/>
        <v>0</v>
      </c>
      <c r="AH13" s="3">
        <f t="shared" si="21"/>
        <v>0</v>
      </c>
      <c r="AI13" s="3">
        <f t="shared" si="22"/>
        <v>13337.274107168243</v>
      </c>
      <c r="AJ13" s="67"/>
      <c r="AK13" s="3">
        <f t="shared" si="23"/>
        <v>17450</v>
      </c>
      <c r="AL13" s="5"/>
      <c r="AM13" s="10">
        <v>0.30500911248504187</v>
      </c>
      <c r="AN13" s="10">
        <v>0.19219568209014759</v>
      </c>
      <c r="AO13" s="10">
        <v>0.19225136082967687</v>
      </c>
      <c r="AP13" s="10">
        <v>0.31054384459513362</v>
      </c>
      <c r="AQ13" s="10">
        <v>6.0128185028631091E-2</v>
      </c>
      <c r="AR13" s="10">
        <v>0.76912436030357456</v>
      </c>
      <c r="AS13" s="10">
        <v>5.2126162809669009E-2</v>
      </c>
      <c r="AT13" s="10">
        <v>6.8295646097542254E-2</v>
      </c>
      <c r="AU13" s="84">
        <v>5.0325645760583057E-2</v>
      </c>
      <c r="AV13" s="84">
        <f t="shared" si="24"/>
        <v>0.8292525453322056</v>
      </c>
      <c r="AW13" s="10">
        <v>0.2</v>
      </c>
      <c r="AX13" s="10">
        <f t="shared" si="25"/>
        <v>0.20453921452314222</v>
      </c>
      <c r="AY13" s="10">
        <f t="shared" si="26"/>
        <v>0.13594018492899174</v>
      </c>
      <c r="AZ13" s="10">
        <f t="shared" si="27"/>
        <v>0.16791503257400056</v>
      </c>
      <c r="BA13" s="10">
        <f t="shared" si="28"/>
        <v>0.49160556797386551</v>
      </c>
      <c r="BC13" s="13">
        <f t="shared" si="29"/>
        <v>3569.2092934288316</v>
      </c>
      <c r="BD13" s="13">
        <f t="shared" si="30"/>
        <v>2372.1562270109057</v>
      </c>
      <c r="BE13" s="13">
        <f t="shared" si="31"/>
        <v>2930.1173184163099</v>
      </c>
      <c r="BF13" s="13">
        <f t="shared" si="32"/>
        <v>8578.5171611439528</v>
      </c>
      <c r="BH13" s="13">
        <f t="shared" si="33"/>
        <v>3782.0775319998716</v>
      </c>
      <c r="BI13" s="13">
        <f t="shared" si="34"/>
        <v>2389.1937731463386</v>
      </c>
      <c r="BJ13" s="13">
        <f t="shared" si="35"/>
        <v>2939.5981150657421</v>
      </c>
      <c r="BK13" s="13">
        <f t="shared" si="36"/>
        <v>8255.8221400745642</v>
      </c>
      <c r="BL13" s="13">
        <f t="shared" si="37"/>
        <v>17366.691560286519</v>
      </c>
      <c r="BM13" s="71">
        <f t="shared" si="38"/>
        <v>1.004797024201431</v>
      </c>
      <c r="BO13" s="13">
        <f t="shared" si="39"/>
        <v>3800.2202494525636</v>
      </c>
      <c r="BP13" s="13">
        <f t="shared" si="40"/>
        <v>2400.6547934980299</v>
      </c>
      <c r="BQ13" s="13">
        <f t="shared" si="41"/>
        <v>2953.6994383661936</v>
      </c>
      <c r="BR13" s="13">
        <f t="shared" si="42"/>
        <v>8295.4255186832124</v>
      </c>
    </row>
    <row r="14" spans="1:70" x14ac:dyDescent="0.35">
      <c r="A14">
        <v>71</v>
      </c>
      <c r="B14" t="s">
        <v>184</v>
      </c>
      <c r="C14">
        <v>2364</v>
      </c>
      <c r="D14">
        <v>74313</v>
      </c>
      <c r="E14">
        <v>101405</v>
      </c>
      <c r="F14">
        <v>26809</v>
      </c>
      <c r="G14">
        <v>31547</v>
      </c>
      <c r="H14">
        <v>37386</v>
      </c>
      <c r="I14" s="65">
        <f t="shared" si="4"/>
        <v>5839</v>
      </c>
      <c r="J14" s="8">
        <f t="shared" si="5"/>
        <v>8.0356270445159153E-3</v>
      </c>
      <c r="K14" s="65">
        <f t="shared" si="6"/>
        <v>10577</v>
      </c>
      <c r="L14" s="8">
        <f t="shared" si="7"/>
        <v>8.1824222971587802E-3</v>
      </c>
      <c r="M14">
        <v>73464</v>
      </c>
      <c r="N14" s="8">
        <f t="shared" si="8"/>
        <v>3.835157753125032E-3</v>
      </c>
      <c r="O14" s="3">
        <v>0</v>
      </c>
      <c r="P14" s="8">
        <f t="shared" si="9"/>
        <v>0</v>
      </c>
      <c r="Q14" s="8">
        <f t="shared" si="10"/>
        <v>0</v>
      </c>
      <c r="R14" s="8">
        <v>1.4999999999999999E-2</v>
      </c>
      <c r="S14" s="126">
        <f t="shared" si="11"/>
        <v>1521.075</v>
      </c>
      <c r="T14" s="8">
        <f t="shared" si="12"/>
        <v>5.4373175095217012E-4</v>
      </c>
      <c r="U14" s="2">
        <v>0.64811174773116975</v>
      </c>
      <c r="V14" s="2">
        <v>0.35188825226883025</v>
      </c>
      <c r="W14">
        <v>31</v>
      </c>
      <c r="Y14" s="3">
        <f t="shared" si="13"/>
        <v>3908.85</v>
      </c>
      <c r="Z14" s="3">
        <f t="shared" si="14"/>
        <v>106.7744938208356</v>
      </c>
      <c r="AA14" s="3">
        <f t="shared" si="15"/>
        <v>4046.6244938208356</v>
      </c>
      <c r="AB14" s="3"/>
      <c r="AC14" s="3">
        <f t="shared" si="16"/>
        <v>3374.0396940242304</v>
      </c>
      <c r="AD14" s="3">
        <f t="shared" si="17"/>
        <v>114.15241775475145</v>
      </c>
      <c r="AE14" s="3">
        <f t="shared" si="18"/>
        <v>0</v>
      </c>
      <c r="AF14" s="3">
        <f t="shared" si="19"/>
        <v>0</v>
      </c>
      <c r="AG14" s="8">
        <f t="shared" si="20"/>
        <v>0</v>
      </c>
      <c r="AH14" s="3">
        <f t="shared" si="21"/>
        <v>0</v>
      </c>
      <c r="AI14" s="3">
        <f t="shared" si="22"/>
        <v>3488.1921117789816</v>
      </c>
      <c r="AJ14" s="67"/>
      <c r="AK14" s="3">
        <f t="shared" si="23"/>
        <v>7535</v>
      </c>
      <c r="AL14" s="5"/>
      <c r="AM14" s="10">
        <v>0.25610025511270962</v>
      </c>
      <c r="AN14" s="10">
        <v>0.19649742461628544</v>
      </c>
      <c r="AO14" s="10">
        <v>0.18208593645881252</v>
      </c>
      <c r="AP14" s="10">
        <v>0.36531638381219245</v>
      </c>
      <c r="AQ14" s="10">
        <v>0.10867462052302468</v>
      </c>
      <c r="AR14" s="10">
        <v>0.42396160506782243</v>
      </c>
      <c r="AS14" s="10">
        <v>0.25402038833122637</v>
      </c>
      <c r="AT14" s="10">
        <v>0.21334338607792633</v>
      </c>
      <c r="AU14" s="84">
        <v>0</v>
      </c>
      <c r="AV14" s="84">
        <f t="shared" si="24"/>
        <v>0.53263622559084711</v>
      </c>
      <c r="AW14" s="10">
        <v>0</v>
      </c>
      <c r="AX14" s="10">
        <f t="shared" si="25"/>
        <v>0.24043350325047155</v>
      </c>
      <c r="AY14" s="10">
        <f t="shared" si="26"/>
        <v>0.13888531191412617</v>
      </c>
      <c r="AZ14" s="10">
        <f t="shared" si="27"/>
        <v>0.17377284727983705</v>
      </c>
      <c r="BA14" s="10">
        <f t="shared" si="28"/>
        <v>0.44690833755556525</v>
      </c>
      <c r="BC14" s="13">
        <f t="shared" si="29"/>
        <v>1811.6664469923032</v>
      </c>
      <c r="BD14" s="13">
        <f t="shared" si="30"/>
        <v>1046.5008252729408</v>
      </c>
      <c r="BE14" s="13">
        <f t="shared" si="31"/>
        <v>1309.3784042535722</v>
      </c>
      <c r="BF14" s="13">
        <f t="shared" si="32"/>
        <v>3367.454323481184</v>
      </c>
      <c r="BH14" s="13">
        <f t="shared" si="33"/>
        <v>1919.7145365676354</v>
      </c>
      <c r="BI14" s="13">
        <f t="shared" si="34"/>
        <v>1054.0171118852365</v>
      </c>
      <c r="BJ14" s="13">
        <f t="shared" si="35"/>
        <v>1313.6150777512039</v>
      </c>
      <c r="BK14" s="13">
        <f t="shared" si="36"/>
        <v>3240.7819949827399</v>
      </c>
      <c r="BL14" s="13">
        <f t="shared" si="37"/>
        <v>7528.1287211868157</v>
      </c>
      <c r="BM14" s="71">
        <f t="shared" si="38"/>
        <v>1.0009127472533574</v>
      </c>
      <c r="BO14" s="13">
        <f t="shared" si="39"/>
        <v>1921.4667507381178</v>
      </c>
      <c r="BP14" s="13">
        <f t="shared" si="40"/>
        <v>1054.9791631091016</v>
      </c>
      <c r="BQ14" s="13">
        <f t="shared" si="41"/>
        <v>1314.8140763053902</v>
      </c>
      <c r="BR14" s="13">
        <f t="shared" si="42"/>
        <v>3243.7400098473904</v>
      </c>
    </row>
    <row r="15" spans="1:70" x14ac:dyDescent="0.35">
      <c r="A15">
        <v>37</v>
      </c>
      <c r="B15" t="s">
        <v>32</v>
      </c>
      <c r="C15">
        <v>2462</v>
      </c>
      <c r="D15">
        <v>57284</v>
      </c>
      <c r="E15">
        <v>62206</v>
      </c>
      <c r="F15">
        <v>20219</v>
      </c>
      <c r="G15">
        <v>21128</v>
      </c>
      <c r="H15">
        <v>22390</v>
      </c>
      <c r="I15" s="65">
        <f t="shared" si="4"/>
        <v>1262</v>
      </c>
      <c r="J15" s="8">
        <f t="shared" si="5"/>
        <v>1.7367633721834363E-3</v>
      </c>
      <c r="K15" s="65">
        <f t="shared" si="6"/>
        <v>2171</v>
      </c>
      <c r="L15" s="8">
        <f t="shared" si="7"/>
        <v>1.6794969090603868E-3</v>
      </c>
      <c r="M15">
        <v>58891</v>
      </c>
      <c r="N15" s="8">
        <f t="shared" si="8"/>
        <v>3.0743803119798302E-3</v>
      </c>
      <c r="O15" s="3">
        <v>10821.086642273633</v>
      </c>
      <c r="P15" s="8">
        <f t="shared" si="9"/>
        <v>0.17395567376577231</v>
      </c>
      <c r="Q15" s="8">
        <f t="shared" si="10"/>
        <v>1.0495831305917713E-3</v>
      </c>
      <c r="R15" s="8">
        <v>0.1062</v>
      </c>
      <c r="S15" s="126">
        <f t="shared" si="11"/>
        <v>6606.2772000000004</v>
      </c>
      <c r="T15" s="8">
        <f t="shared" si="12"/>
        <v>2.3615158156115906E-3</v>
      </c>
      <c r="U15" s="2">
        <v>0.60245859479477415</v>
      </c>
      <c r="V15" s="2">
        <v>0.39754140520522585</v>
      </c>
      <c r="W15">
        <v>806</v>
      </c>
      <c r="Y15" s="3">
        <f t="shared" si="13"/>
        <v>749.92499999999995</v>
      </c>
      <c r="Z15" s="3">
        <f t="shared" si="14"/>
        <v>21.683293340448515</v>
      </c>
      <c r="AA15" s="3">
        <f t="shared" si="15"/>
        <v>1577.6082933404484</v>
      </c>
      <c r="AB15" s="3"/>
      <c r="AC15" s="3">
        <f t="shared" si="16"/>
        <v>729.24098199324851</v>
      </c>
      <c r="AD15" s="3">
        <f t="shared" si="17"/>
        <v>495.78259766158129</v>
      </c>
      <c r="AE15" s="3">
        <f t="shared" si="18"/>
        <v>220.35213463594687</v>
      </c>
      <c r="AF15" s="3">
        <f t="shared" si="19"/>
        <v>764.49733414136017</v>
      </c>
      <c r="AG15" s="8">
        <f t="shared" si="20"/>
        <v>0</v>
      </c>
      <c r="AH15" s="3">
        <f t="shared" si="21"/>
        <v>0</v>
      </c>
      <c r="AI15" s="3">
        <f t="shared" si="22"/>
        <v>680.87838014941644</v>
      </c>
      <c r="AJ15" s="67"/>
      <c r="AK15" s="3">
        <f t="shared" si="23"/>
        <v>2258</v>
      </c>
      <c r="AL15" s="5"/>
      <c r="AM15" s="10">
        <v>0.17568751671638722</v>
      </c>
      <c r="AN15" s="10">
        <v>0.12000318382882418</v>
      </c>
      <c r="AO15" s="10">
        <v>0.12619034735795356</v>
      </c>
      <c r="AP15" s="10">
        <v>0.57811895209683506</v>
      </c>
      <c r="AQ15" s="10">
        <v>0</v>
      </c>
      <c r="AR15" s="10">
        <v>4.2787466235445867E-2</v>
      </c>
      <c r="AS15" s="10">
        <v>2.0851621821381055E-6</v>
      </c>
      <c r="AT15" s="10">
        <v>3.6465002527612936E-2</v>
      </c>
      <c r="AU15" s="84">
        <v>0.92074544607475906</v>
      </c>
      <c r="AV15" s="84">
        <f t="shared" si="24"/>
        <v>4.2787466235445867E-2</v>
      </c>
      <c r="AW15" s="10">
        <v>0.3</v>
      </c>
      <c r="AX15" s="10">
        <f t="shared" si="25"/>
        <v>0.32880865054976716</v>
      </c>
      <c r="AY15" s="10">
        <f t="shared" si="26"/>
        <v>0.17774480476607146</v>
      </c>
      <c r="AZ15" s="10">
        <f t="shared" si="27"/>
        <v>0.18972224586774122</v>
      </c>
      <c r="BA15" s="10">
        <f t="shared" si="28"/>
        <v>0.30372429881642016</v>
      </c>
      <c r="BC15" s="13">
        <f t="shared" si="29"/>
        <v>742.44993294137419</v>
      </c>
      <c r="BD15" s="13">
        <f t="shared" si="30"/>
        <v>401.34776916178936</v>
      </c>
      <c r="BE15" s="13">
        <f t="shared" si="31"/>
        <v>428.39283116935968</v>
      </c>
      <c r="BF15" s="13">
        <f t="shared" si="32"/>
        <v>685.80946672747666</v>
      </c>
      <c r="BH15" s="13">
        <f t="shared" si="33"/>
        <v>786.72977098376282</v>
      </c>
      <c r="BI15" s="13">
        <f t="shared" si="34"/>
        <v>404.23037067664126</v>
      </c>
      <c r="BJ15" s="13">
        <f t="shared" si="35"/>
        <v>429.77895495794115</v>
      </c>
      <c r="BK15" s="13">
        <f t="shared" si="36"/>
        <v>660.0116165678229</v>
      </c>
      <c r="BL15" s="13">
        <f t="shared" si="37"/>
        <v>2280.750713186168</v>
      </c>
      <c r="BM15" s="71">
        <f t="shared" si="38"/>
        <v>0.99002490142625643</v>
      </c>
      <c r="BO15" s="13">
        <f t="shared" si="39"/>
        <v>778.88206396730106</v>
      </c>
      <c r="BP15" s="13">
        <f t="shared" si="40"/>
        <v>400.19813288264083</v>
      </c>
      <c r="BQ15" s="13">
        <f t="shared" si="41"/>
        <v>425.4918675173152</v>
      </c>
      <c r="BR15" s="13">
        <f t="shared" si="42"/>
        <v>653.42793563274302</v>
      </c>
    </row>
    <row r="16" spans="1:70" x14ac:dyDescent="0.35">
      <c r="A16">
        <v>37</v>
      </c>
      <c r="B16" t="s">
        <v>33</v>
      </c>
      <c r="C16">
        <v>2896</v>
      </c>
      <c r="D16">
        <v>16818</v>
      </c>
      <c r="E16">
        <v>17751</v>
      </c>
      <c r="F16">
        <v>4620</v>
      </c>
      <c r="G16">
        <v>4784</v>
      </c>
      <c r="H16">
        <v>4956</v>
      </c>
      <c r="I16" s="65">
        <f t="shared" si="4"/>
        <v>172</v>
      </c>
      <c r="J16" s="8">
        <f t="shared" si="5"/>
        <v>2.3670625991723538E-4</v>
      </c>
      <c r="K16" s="65">
        <f t="shared" si="6"/>
        <v>336</v>
      </c>
      <c r="L16" s="8">
        <f t="shared" si="7"/>
        <v>2.5993135027374022E-4</v>
      </c>
      <c r="M16">
        <v>16919</v>
      </c>
      <c r="N16" s="8">
        <f t="shared" si="8"/>
        <v>8.8324940140915842E-4</v>
      </c>
      <c r="O16" s="3">
        <v>8051.7618710732013</v>
      </c>
      <c r="P16" s="8">
        <f t="shared" si="9"/>
        <v>0.45359483246426685</v>
      </c>
      <c r="Q16" s="8">
        <f t="shared" si="10"/>
        <v>7.8097456482843753E-4</v>
      </c>
      <c r="R16" s="8">
        <v>0.217</v>
      </c>
      <c r="S16" s="126">
        <f t="shared" si="11"/>
        <v>3851.9670000000001</v>
      </c>
      <c r="T16" s="8">
        <f t="shared" si="12"/>
        <v>1.3769450957513455E-3</v>
      </c>
      <c r="U16" s="2">
        <v>0.50586672570290014</v>
      </c>
      <c r="V16" s="2">
        <v>0.49413327429709986</v>
      </c>
      <c r="W16">
        <v>14</v>
      </c>
      <c r="Y16" s="3">
        <f t="shared" si="13"/>
        <v>135.29999999999998</v>
      </c>
      <c r="Z16" s="3">
        <f t="shared" si="14"/>
        <v>4.3694681204339156</v>
      </c>
      <c r="AA16" s="3">
        <f t="shared" si="15"/>
        <v>153.66946812043389</v>
      </c>
      <c r="AB16" s="3"/>
      <c r="AC16" s="3">
        <f t="shared" si="16"/>
        <v>99.389420683707414</v>
      </c>
      <c r="AD16" s="3">
        <f t="shared" si="17"/>
        <v>289.07933281496094</v>
      </c>
      <c r="AE16" s="3">
        <f t="shared" si="18"/>
        <v>163.95977359058656</v>
      </c>
      <c r="AF16" s="3">
        <f t="shared" si="19"/>
        <v>356.55791124257934</v>
      </c>
      <c r="AG16" s="8">
        <f t="shared" si="20"/>
        <v>0</v>
      </c>
      <c r="AH16" s="3">
        <f t="shared" si="21"/>
        <v>0</v>
      </c>
      <c r="AI16" s="3">
        <f t="shared" si="22"/>
        <v>195.87061584667555</v>
      </c>
      <c r="AJ16" s="67"/>
      <c r="AK16" s="3">
        <f t="shared" si="23"/>
        <v>350</v>
      </c>
      <c r="AL16" s="5"/>
      <c r="AM16" s="10">
        <v>0.22827155191498782</v>
      </c>
      <c r="AN16" s="10">
        <v>0.14375891078149214</v>
      </c>
      <c r="AO16" s="10">
        <v>0.24495389270164555</v>
      </c>
      <c r="AP16" s="10">
        <v>0.38301564460187448</v>
      </c>
      <c r="AQ16" s="10">
        <v>0</v>
      </c>
      <c r="AR16" s="10">
        <v>0.1895932720486275</v>
      </c>
      <c r="AS16" s="10">
        <v>5.4425192472673516E-5</v>
      </c>
      <c r="AT16" s="10">
        <v>0.80778972403971239</v>
      </c>
      <c r="AU16" s="84">
        <v>2.5625787191874108E-3</v>
      </c>
      <c r="AV16" s="84">
        <f t="shared" si="24"/>
        <v>0.1895932720486275</v>
      </c>
      <c r="AW16" s="10">
        <v>0</v>
      </c>
      <c r="AX16" s="10">
        <f t="shared" si="25"/>
        <v>0.27699644397823686</v>
      </c>
      <c r="AY16" s="10">
        <f t="shared" si="26"/>
        <v>0.15624333780019625</v>
      </c>
      <c r="AZ16" s="10">
        <f t="shared" si="27"/>
        <v>0.11975182344426395</v>
      </c>
      <c r="BA16" s="10">
        <f t="shared" si="28"/>
        <v>0.44700839477730292</v>
      </c>
      <c r="BC16" s="13">
        <f t="shared" si="29"/>
        <v>96.948755392382907</v>
      </c>
      <c r="BD16" s="13">
        <f t="shared" si="30"/>
        <v>54.68516823006869</v>
      </c>
      <c r="BE16" s="13">
        <f t="shared" si="31"/>
        <v>41.91313820549238</v>
      </c>
      <c r="BF16" s="13">
        <f t="shared" si="32"/>
        <v>156.45293817205601</v>
      </c>
      <c r="BH16" s="13">
        <f t="shared" si="33"/>
        <v>102.73079536129869</v>
      </c>
      <c r="BI16" s="13">
        <f t="shared" si="34"/>
        <v>55.07793370901765</v>
      </c>
      <c r="BJ16" s="13">
        <f t="shared" si="35"/>
        <v>42.048753915405527</v>
      </c>
      <c r="BK16" s="13">
        <f t="shared" si="36"/>
        <v>150.56770378580609</v>
      </c>
      <c r="BL16" s="13">
        <f t="shared" si="37"/>
        <v>350.42518677152793</v>
      </c>
      <c r="BM16" s="71">
        <f t="shared" si="38"/>
        <v>0.99878665464818561</v>
      </c>
      <c r="BO16" s="13">
        <f t="shared" si="39"/>
        <v>102.60614742825886</v>
      </c>
      <c r="BP16" s="13">
        <f t="shared" si="40"/>
        <v>55.011105154164269</v>
      </c>
      <c r="BQ16" s="13">
        <f t="shared" si="41"/>
        <v>41.997734255292684</v>
      </c>
      <c r="BR16" s="13">
        <f t="shared" si="42"/>
        <v>150.38501316228422</v>
      </c>
    </row>
    <row r="17" spans="1:70" x14ac:dyDescent="0.35">
      <c r="A17">
        <v>37</v>
      </c>
      <c r="B17" t="s">
        <v>34</v>
      </c>
      <c r="C17">
        <v>3274</v>
      </c>
      <c r="D17">
        <v>3718</v>
      </c>
      <c r="E17">
        <v>4143</v>
      </c>
      <c r="F17">
        <v>1455</v>
      </c>
      <c r="G17">
        <v>1484</v>
      </c>
      <c r="H17">
        <v>2145</v>
      </c>
      <c r="I17" s="65">
        <f t="shared" si="4"/>
        <v>661</v>
      </c>
      <c r="J17" s="8">
        <f t="shared" si="5"/>
        <v>9.0966766165867779E-4</v>
      </c>
      <c r="K17" s="65">
        <f t="shared" si="6"/>
        <v>690</v>
      </c>
      <c r="L17" s="8">
        <f t="shared" si="7"/>
        <v>5.3378759431214505E-4</v>
      </c>
      <c r="M17">
        <v>3845</v>
      </c>
      <c r="N17" s="8">
        <f t="shared" si="8"/>
        <v>2.0072663564148083E-4</v>
      </c>
      <c r="O17" s="3">
        <v>0</v>
      </c>
      <c r="P17" s="8">
        <f t="shared" si="9"/>
        <v>0</v>
      </c>
      <c r="Q17" s="8">
        <f t="shared" si="10"/>
        <v>0</v>
      </c>
      <c r="R17" s="8">
        <v>0</v>
      </c>
      <c r="S17" s="126">
        <f t="shared" si="11"/>
        <v>0</v>
      </c>
      <c r="T17" s="8">
        <f t="shared" si="12"/>
        <v>0</v>
      </c>
      <c r="U17" s="2">
        <v>0.2341678939617084</v>
      </c>
      <c r="V17" s="2">
        <v>0.76583210603829155</v>
      </c>
      <c r="W17">
        <v>2</v>
      </c>
      <c r="Y17" s="3">
        <f t="shared" si="13"/>
        <v>23.924999999999997</v>
      </c>
      <c r="Z17" s="3">
        <f t="shared" si="14"/>
        <v>1.0001636597938144</v>
      </c>
      <c r="AA17" s="3">
        <f t="shared" si="15"/>
        <v>26.92516365979381</v>
      </c>
      <c r="AB17" s="3"/>
      <c r="AC17" s="3">
        <f t="shared" si="16"/>
        <v>381.95585506936391</v>
      </c>
      <c r="AD17" s="3">
        <f t="shared" si="17"/>
        <v>0</v>
      </c>
      <c r="AE17" s="3">
        <f t="shared" si="18"/>
        <v>0</v>
      </c>
      <c r="AF17" s="3">
        <f t="shared" si="19"/>
        <v>0</v>
      </c>
      <c r="AG17" s="8">
        <f t="shared" si="20"/>
        <v>0</v>
      </c>
      <c r="AH17" s="3">
        <f t="shared" si="21"/>
        <v>0</v>
      </c>
      <c r="AI17" s="3">
        <f t="shared" si="22"/>
        <v>381.95585506936391</v>
      </c>
      <c r="AJ17" s="67"/>
      <c r="AK17" s="3">
        <f t="shared" si="23"/>
        <v>409</v>
      </c>
      <c r="AL17" s="5"/>
      <c r="AM17" s="10">
        <v>0.27207275405007364</v>
      </c>
      <c r="AN17" s="10">
        <v>0.12354727540500732</v>
      </c>
      <c r="AO17" s="10">
        <v>0.23805866470299458</v>
      </c>
      <c r="AP17" s="10">
        <v>0.36632130584192441</v>
      </c>
      <c r="AQ17" s="10">
        <v>0</v>
      </c>
      <c r="AR17" s="10">
        <v>0</v>
      </c>
      <c r="AS17" s="10">
        <v>0</v>
      </c>
      <c r="AT17" s="10">
        <v>1</v>
      </c>
      <c r="AU17" s="84">
        <v>0</v>
      </c>
      <c r="AV17" s="84">
        <f t="shared" si="24"/>
        <v>0</v>
      </c>
      <c r="AW17" s="10">
        <v>0</v>
      </c>
      <c r="AX17" s="10">
        <f t="shared" si="25"/>
        <v>0.25509584291069393</v>
      </c>
      <c r="AY17" s="10">
        <f t="shared" si="26"/>
        <v>0.16634915548843865</v>
      </c>
      <c r="AZ17" s="10">
        <f t="shared" si="27"/>
        <v>0.12319943744358944</v>
      </c>
      <c r="BA17" s="10">
        <f t="shared" si="28"/>
        <v>0.45535556415727796</v>
      </c>
      <c r="BC17" s="13">
        <f t="shared" si="29"/>
        <v>104.33419975047381</v>
      </c>
      <c r="BD17" s="13">
        <f t="shared" si="30"/>
        <v>68.036804594771411</v>
      </c>
      <c r="BE17" s="13">
        <f t="shared" si="31"/>
        <v>50.388569914428082</v>
      </c>
      <c r="BF17" s="13">
        <f t="shared" si="32"/>
        <v>186.24042574032669</v>
      </c>
      <c r="BH17" s="13">
        <f t="shared" si="33"/>
        <v>110.55670885479884</v>
      </c>
      <c r="BI17" s="13">
        <f t="shared" si="34"/>
        <v>68.525465579234265</v>
      </c>
      <c r="BJ17" s="13">
        <f t="shared" si="35"/>
        <v>50.55160904661976</v>
      </c>
      <c r="BK17" s="13">
        <f t="shared" si="36"/>
        <v>179.23468605602994</v>
      </c>
      <c r="BL17" s="13">
        <f t="shared" si="37"/>
        <v>408.86846953668282</v>
      </c>
      <c r="BM17" s="71">
        <f t="shared" si="38"/>
        <v>1.0003216938284976</v>
      </c>
      <c r="BO17" s="13">
        <f t="shared" si="39"/>
        <v>110.59227426573644</v>
      </c>
      <c r="BP17" s="13">
        <f t="shared" si="40"/>
        <v>68.547509798606029</v>
      </c>
      <c r="BQ17" s="13">
        <f t="shared" si="41"/>
        <v>50.567871187270676</v>
      </c>
      <c r="BR17" s="13">
        <f t="shared" si="42"/>
        <v>179.29234474838685</v>
      </c>
    </row>
    <row r="18" spans="1:70" x14ac:dyDescent="0.35">
      <c r="A18">
        <v>37</v>
      </c>
      <c r="B18" t="s">
        <v>35</v>
      </c>
      <c r="C18">
        <v>3386</v>
      </c>
      <c r="D18">
        <v>49593</v>
      </c>
      <c r="E18">
        <v>56204</v>
      </c>
      <c r="F18">
        <v>13832</v>
      </c>
      <c r="G18">
        <v>14889</v>
      </c>
      <c r="H18">
        <v>16366</v>
      </c>
      <c r="I18" s="65">
        <f t="shared" si="4"/>
        <v>1477</v>
      </c>
      <c r="J18" s="8">
        <f t="shared" si="5"/>
        <v>2.0326461970799807E-3</v>
      </c>
      <c r="K18" s="65">
        <f t="shared" si="6"/>
        <v>2534</v>
      </c>
      <c r="L18" s="8">
        <f t="shared" si="7"/>
        <v>1.960315599981124E-3</v>
      </c>
      <c r="M18">
        <v>51313</v>
      </c>
      <c r="N18" s="8">
        <f t="shared" si="8"/>
        <v>2.6787739544008597E-3</v>
      </c>
      <c r="O18" s="3">
        <v>22177.705125707293</v>
      </c>
      <c r="P18" s="8">
        <f t="shared" si="9"/>
        <v>0.39459300273481057</v>
      </c>
      <c r="Q18" s="8">
        <f t="shared" si="10"/>
        <v>2.1511097678717228E-3</v>
      </c>
      <c r="R18" s="8">
        <v>8.9499999999999996E-2</v>
      </c>
      <c r="S18" s="126">
        <f t="shared" si="11"/>
        <v>5030.2579999999998</v>
      </c>
      <c r="T18" s="8">
        <f t="shared" si="12"/>
        <v>1.7981434117851922E-3</v>
      </c>
      <c r="U18" s="2">
        <v>0.52925170068027216</v>
      </c>
      <c r="V18" s="2">
        <v>0.47074829931972784</v>
      </c>
      <c r="W18">
        <v>3</v>
      </c>
      <c r="Y18" s="3">
        <f t="shared" si="13"/>
        <v>872.02499999999998</v>
      </c>
      <c r="Z18" s="3">
        <f t="shared" si="14"/>
        <v>27.448025000000001</v>
      </c>
      <c r="AA18" s="3">
        <f t="shared" si="15"/>
        <v>902.47302500000001</v>
      </c>
      <c r="AB18" s="3"/>
      <c r="AC18" s="3">
        <f t="shared" si="16"/>
        <v>853.47775784788291</v>
      </c>
      <c r="AD18" s="3">
        <f t="shared" si="17"/>
        <v>377.50677161230084</v>
      </c>
      <c r="AE18" s="3">
        <f t="shared" si="18"/>
        <v>451.60942032244822</v>
      </c>
      <c r="AF18" s="3">
        <f t="shared" si="19"/>
        <v>0</v>
      </c>
      <c r="AG18" s="8">
        <f t="shared" si="20"/>
        <v>3.949253179656915E-3</v>
      </c>
      <c r="AH18" s="3">
        <f t="shared" si="21"/>
        <v>449.69199860521417</v>
      </c>
      <c r="AI18" s="3">
        <f t="shared" si="22"/>
        <v>2132.285948387846</v>
      </c>
      <c r="AJ18" s="67"/>
      <c r="AK18" s="3">
        <f t="shared" si="23"/>
        <v>3035</v>
      </c>
      <c r="AL18" s="5"/>
      <c r="AM18" s="10">
        <v>0.23640800320128053</v>
      </c>
      <c r="AN18" s="10">
        <v>0.18059266906762705</v>
      </c>
      <c r="AO18" s="10">
        <v>0.19612945444844607</v>
      </c>
      <c r="AP18" s="10">
        <v>0.38686987328264638</v>
      </c>
      <c r="AQ18" s="10">
        <v>8.4246589852249074E-2</v>
      </c>
      <c r="AR18" s="10">
        <v>0.34140974817152586</v>
      </c>
      <c r="AS18" s="10">
        <v>0.57391265068844555</v>
      </c>
      <c r="AT18" s="10">
        <v>3.7254462634515032E-4</v>
      </c>
      <c r="AU18" s="84">
        <v>5.8466661434382287E-5</v>
      </c>
      <c r="AV18" s="84">
        <f t="shared" si="24"/>
        <v>0.42565633802377495</v>
      </c>
      <c r="AW18" s="10">
        <v>0</v>
      </c>
      <c r="AX18" s="10">
        <f t="shared" si="25"/>
        <v>0.27292821833509051</v>
      </c>
      <c r="AY18" s="10">
        <f t="shared" si="26"/>
        <v>0.13782645865712878</v>
      </c>
      <c r="AZ18" s="10">
        <f t="shared" si="27"/>
        <v>0.14416404257086368</v>
      </c>
      <c r="BA18" s="10">
        <f t="shared" si="28"/>
        <v>0.44508128043691697</v>
      </c>
      <c r="BC18" s="13">
        <f t="shared" si="29"/>
        <v>828.33714264699972</v>
      </c>
      <c r="BD18" s="13">
        <f t="shared" si="30"/>
        <v>418.30330202438586</v>
      </c>
      <c r="BE18" s="13">
        <f t="shared" si="31"/>
        <v>437.5378692025713</v>
      </c>
      <c r="BF18" s="13">
        <f t="shared" si="32"/>
        <v>1350.821686126043</v>
      </c>
      <c r="BH18" s="13">
        <f t="shared" si="33"/>
        <v>877.7393082254838</v>
      </c>
      <c r="BI18" s="13">
        <f t="shared" si="34"/>
        <v>421.30768332343069</v>
      </c>
      <c r="BJ18" s="13">
        <f t="shared" si="35"/>
        <v>438.95358301657569</v>
      </c>
      <c r="BK18" s="13">
        <f t="shared" si="36"/>
        <v>1300.0083084434946</v>
      </c>
      <c r="BL18" s="13">
        <f t="shared" si="37"/>
        <v>3038.0088830089849</v>
      </c>
      <c r="BM18" s="71">
        <f t="shared" si="38"/>
        <v>0.9990095871589405</v>
      </c>
      <c r="BO18" s="13">
        <f t="shared" si="39"/>
        <v>876.86998394351463</v>
      </c>
      <c r="BP18" s="13">
        <f t="shared" si="40"/>
        <v>420.89041478383012</v>
      </c>
      <c r="BQ18" s="13">
        <f t="shared" si="41"/>
        <v>438.518837751327</v>
      </c>
      <c r="BR18" s="13">
        <f t="shared" si="42"/>
        <v>1298.7207635213281</v>
      </c>
    </row>
    <row r="19" spans="1:70" x14ac:dyDescent="0.35">
      <c r="A19">
        <v>37</v>
      </c>
      <c r="B19" t="s">
        <v>36</v>
      </c>
      <c r="C19">
        <v>3666</v>
      </c>
      <c r="D19">
        <v>75382</v>
      </c>
      <c r="E19">
        <v>81691</v>
      </c>
      <c r="F19">
        <v>17311</v>
      </c>
      <c r="G19">
        <v>18161</v>
      </c>
      <c r="H19">
        <v>19234</v>
      </c>
      <c r="I19" s="65">
        <f t="shared" si="4"/>
        <v>1073</v>
      </c>
      <c r="J19" s="8">
        <f t="shared" si="5"/>
        <v>1.4766617261115905E-3</v>
      </c>
      <c r="K19" s="65">
        <f t="shared" si="6"/>
        <v>1923</v>
      </c>
      <c r="L19" s="8">
        <f t="shared" si="7"/>
        <v>1.4876428171916739E-3</v>
      </c>
      <c r="M19">
        <v>77286</v>
      </c>
      <c r="N19" s="8">
        <f t="shared" si="8"/>
        <v>4.0346836832737291E-3</v>
      </c>
      <c r="O19" s="3">
        <v>43241.557199390452</v>
      </c>
      <c r="P19" s="8">
        <f t="shared" si="9"/>
        <v>0.52933073654858498</v>
      </c>
      <c r="Q19" s="8">
        <f t="shared" si="10"/>
        <v>4.1941821997521075E-3</v>
      </c>
      <c r="R19" s="8">
        <v>0.1124</v>
      </c>
      <c r="S19" s="126">
        <f t="shared" si="11"/>
        <v>9182.0684000000001</v>
      </c>
      <c r="T19" s="8">
        <f t="shared" si="12"/>
        <v>3.2822721617899123E-3</v>
      </c>
      <c r="U19" s="2">
        <v>0.56460006788098205</v>
      </c>
      <c r="V19" s="2">
        <v>0.43539993211901795</v>
      </c>
      <c r="W19">
        <v>0</v>
      </c>
      <c r="Y19" s="3">
        <f t="shared" si="13"/>
        <v>701.25</v>
      </c>
      <c r="Z19" s="3">
        <f t="shared" si="14"/>
        <v>21.20509708394615</v>
      </c>
      <c r="AA19" s="3">
        <f t="shared" si="15"/>
        <v>722.45509708394616</v>
      </c>
      <c r="AB19" s="3"/>
      <c r="AC19" s="3">
        <f t="shared" si="16"/>
        <v>620.02818833498873</v>
      </c>
      <c r="AD19" s="3">
        <f t="shared" si="17"/>
        <v>689.08851164439761</v>
      </c>
      <c r="AE19" s="3">
        <f t="shared" si="18"/>
        <v>880.53720932651765</v>
      </c>
      <c r="AF19" s="3">
        <f t="shared" si="19"/>
        <v>911.61620439951844</v>
      </c>
      <c r="AG19" s="8">
        <f t="shared" si="20"/>
        <v>0</v>
      </c>
      <c r="AH19" s="3">
        <f t="shared" si="21"/>
        <v>0</v>
      </c>
      <c r="AI19" s="3">
        <f t="shared" si="22"/>
        <v>1278.0377049063857</v>
      </c>
      <c r="AJ19" s="67"/>
      <c r="AK19" s="3">
        <f t="shared" si="23"/>
        <v>2000</v>
      </c>
      <c r="AL19" s="5"/>
      <c r="AM19" s="10">
        <v>0.23499690575856996</v>
      </c>
      <c r="AN19" s="10">
        <v>0.18282159180902813</v>
      </c>
      <c r="AO19" s="10">
        <v>0.22220530603009392</v>
      </c>
      <c r="AP19" s="10">
        <v>0.35997619640230794</v>
      </c>
      <c r="AQ19" s="10">
        <v>0</v>
      </c>
      <c r="AR19" s="10">
        <v>0.5672666620743323</v>
      </c>
      <c r="AS19" s="10">
        <v>0.43273333792566765</v>
      </c>
      <c r="AT19" s="10">
        <v>0</v>
      </c>
      <c r="AU19" s="84">
        <v>0</v>
      </c>
      <c r="AV19" s="84">
        <f t="shared" si="24"/>
        <v>0.5672666620743323</v>
      </c>
      <c r="AW19" s="10">
        <v>0</v>
      </c>
      <c r="AX19" s="10">
        <f t="shared" si="25"/>
        <v>0.27363376705644576</v>
      </c>
      <c r="AY19" s="10">
        <f t="shared" si="26"/>
        <v>0.13671199728642824</v>
      </c>
      <c r="AZ19" s="10">
        <f t="shared" si="27"/>
        <v>0.13112611678003977</v>
      </c>
      <c r="BA19" s="10">
        <f t="shared" si="28"/>
        <v>0.45852811887708622</v>
      </c>
      <c r="BC19" s="13">
        <f t="shared" si="29"/>
        <v>547.26753411289155</v>
      </c>
      <c r="BD19" s="13">
        <f t="shared" si="30"/>
        <v>273.42399457285649</v>
      </c>
      <c r="BE19" s="13">
        <f t="shared" si="31"/>
        <v>262.25223356007956</v>
      </c>
      <c r="BF19" s="13">
        <f t="shared" si="32"/>
        <v>917.05623775417246</v>
      </c>
      <c r="BH19" s="13">
        <f t="shared" si="33"/>
        <v>579.90666127985401</v>
      </c>
      <c r="BI19" s="13">
        <f t="shared" si="34"/>
        <v>275.38780870492121</v>
      </c>
      <c r="BJ19" s="13">
        <f t="shared" si="35"/>
        <v>263.10078664756702</v>
      </c>
      <c r="BK19" s="13">
        <f t="shared" si="36"/>
        <v>882.55966026822909</v>
      </c>
      <c r="BL19" s="13">
        <f t="shared" si="37"/>
        <v>2000.9549169005713</v>
      </c>
      <c r="BM19" s="71">
        <f t="shared" si="38"/>
        <v>0.99952276940749341</v>
      </c>
      <c r="BO19" s="13">
        <f t="shared" si="39"/>
        <v>579.62991208029291</v>
      </c>
      <c r="BP19" s="13">
        <f t="shared" si="40"/>
        <v>275.25638521780388</v>
      </c>
      <c r="BQ19" s="13">
        <f t="shared" si="41"/>
        <v>262.97522690326628</v>
      </c>
      <c r="BR19" s="13">
        <f t="shared" si="42"/>
        <v>882.13847579863682</v>
      </c>
    </row>
    <row r="20" spans="1:70" x14ac:dyDescent="0.35">
      <c r="A20" s="6">
        <v>65</v>
      </c>
      <c r="B20" s="6" t="s">
        <v>154</v>
      </c>
      <c r="C20" s="6">
        <v>3820</v>
      </c>
      <c r="D20">
        <v>30960</v>
      </c>
      <c r="E20">
        <v>41469</v>
      </c>
      <c r="F20">
        <v>11417</v>
      </c>
      <c r="G20">
        <v>13225</v>
      </c>
      <c r="H20">
        <v>16143</v>
      </c>
      <c r="I20" s="65">
        <f t="shared" si="4"/>
        <v>2918</v>
      </c>
      <c r="J20" s="8">
        <f t="shared" si="5"/>
        <v>4.0157492234796097E-3</v>
      </c>
      <c r="K20" s="65">
        <f t="shared" si="6"/>
        <v>4726</v>
      </c>
      <c r="L20" s="8">
        <f t="shared" si="7"/>
        <v>3.6560582184336195E-3</v>
      </c>
      <c r="M20" s="6">
        <v>31044</v>
      </c>
      <c r="N20" s="19">
        <f t="shared" si="8"/>
        <v>1.6206391877383955E-3</v>
      </c>
      <c r="O20" s="3">
        <v>0</v>
      </c>
      <c r="P20" s="8">
        <f t="shared" si="9"/>
        <v>0</v>
      </c>
      <c r="Q20" s="19">
        <f t="shared" si="10"/>
        <v>0</v>
      </c>
      <c r="R20" s="8">
        <v>1.9E-2</v>
      </c>
      <c r="S20" s="126">
        <f t="shared" si="11"/>
        <v>787.91099999999994</v>
      </c>
      <c r="T20" s="8">
        <f t="shared" si="12"/>
        <v>2.8165095582037396E-4</v>
      </c>
      <c r="U20" s="20">
        <v>0.63769450326857569</v>
      </c>
      <c r="V20" s="20">
        <v>0.36230549673142431</v>
      </c>
      <c r="W20">
        <v>3</v>
      </c>
      <c r="Y20" s="5">
        <f t="shared" si="13"/>
        <v>1491.6</v>
      </c>
      <c r="Z20" s="3">
        <f t="shared" si="14"/>
        <v>41.288520762360733</v>
      </c>
      <c r="AA20" s="3">
        <f t="shared" si="15"/>
        <v>1535.8885207623607</v>
      </c>
      <c r="AB20" s="3"/>
      <c r="AC20" s="3">
        <f t="shared" si="16"/>
        <v>1686.1530788084781</v>
      </c>
      <c r="AD20" s="3">
        <f t="shared" si="17"/>
        <v>59.130513370848888</v>
      </c>
      <c r="AE20" s="5">
        <f t="shared" si="18"/>
        <v>0</v>
      </c>
      <c r="AF20" s="3">
        <f t="shared" si="19"/>
        <v>0</v>
      </c>
      <c r="AG20" s="8">
        <f t="shared" si="20"/>
        <v>0</v>
      </c>
      <c r="AH20" s="3">
        <f t="shared" si="21"/>
        <v>0</v>
      </c>
      <c r="AI20" s="3">
        <f t="shared" si="22"/>
        <v>1745.2835921793269</v>
      </c>
      <c r="AJ20" s="67"/>
      <c r="AK20" s="3">
        <f t="shared" si="23"/>
        <v>3281</v>
      </c>
      <c r="AL20" s="5"/>
      <c r="AM20" s="10">
        <v>0.36024129454009757</v>
      </c>
      <c r="AN20" s="10">
        <v>0.23954543228063724</v>
      </c>
      <c r="AO20" s="10">
        <v>0.18937492311941795</v>
      </c>
      <c r="AP20" s="10">
        <v>0.21083835005984716</v>
      </c>
      <c r="AQ20" s="10">
        <v>0.38195712041299307</v>
      </c>
      <c r="AR20" s="10">
        <v>0.35215925609163024</v>
      </c>
      <c r="AS20" s="10">
        <v>0.2385471471483053</v>
      </c>
      <c r="AT20" s="10">
        <v>7.2638979890386833E-4</v>
      </c>
      <c r="AU20" s="84">
        <v>2.6610086548167471E-2</v>
      </c>
      <c r="AV20" s="84">
        <f t="shared" si="24"/>
        <v>0.73411637650462325</v>
      </c>
      <c r="AW20" s="10">
        <v>0.1</v>
      </c>
      <c r="AX20" s="10">
        <f t="shared" si="25"/>
        <v>0.17860150132754574</v>
      </c>
      <c r="AY20" s="10">
        <f t="shared" si="26"/>
        <v>0.11363093004211949</v>
      </c>
      <c r="AZ20" s="10">
        <f t="shared" si="27"/>
        <v>0.16581145687183968</v>
      </c>
      <c r="BA20" s="10">
        <f t="shared" si="28"/>
        <v>0.54195611175849512</v>
      </c>
      <c r="BC20" s="13">
        <f t="shared" si="29"/>
        <v>585.99152585567754</v>
      </c>
      <c r="BD20" s="13">
        <f t="shared" si="30"/>
        <v>372.82308146819406</v>
      </c>
      <c r="BE20" s="13">
        <f t="shared" si="31"/>
        <v>544.02738999650603</v>
      </c>
      <c r="BF20" s="13">
        <f t="shared" si="32"/>
        <v>1778.1580026796225</v>
      </c>
      <c r="BH20" s="13">
        <f t="shared" si="33"/>
        <v>620.94015835983123</v>
      </c>
      <c r="BI20" s="13">
        <f t="shared" si="34"/>
        <v>375.50081001682025</v>
      </c>
      <c r="BJ20" s="13">
        <f t="shared" si="35"/>
        <v>545.78766526734944</v>
      </c>
      <c r="BK20" s="13">
        <f t="shared" si="36"/>
        <v>1711.2696671595374</v>
      </c>
      <c r="BL20" s="13">
        <f t="shared" si="37"/>
        <v>3253.4983008035383</v>
      </c>
      <c r="BM20" s="71">
        <f t="shared" si="38"/>
        <v>1.0084529625202723</v>
      </c>
      <c r="BO20" s="13">
        <f t="shared" si="39"/>
        <v>626.18894224577878</v>
      </c>
      <c r="BP20" s="13">
        <f t="shared" si="40"/>
        <v>378.67490429022433</v>
      </c>
      <c r="BQ20" s="13">
        <f t="shared" si="41"/>
        <v>550.40118794588125</v>
      </c>
      <c r="BR20" s="13">
        <f t="shared" si="42"/>
        <v>1725.7349655181158</v>
      </c>
    </row>
    <row r="21" spans="1:70" x14ac:dyDescent="0.35">
      <c r="A21">
        <v>71</v>
      </c>
      <c r="B21" t="s">
        <v>185</v>
      </c>
      <c r="C21">
        <v>4030</v>
      </c>
      <c r="D21">
        <v>24187</v>
      </c>
      <c r="E21">
        <v>36874</v>
      </c>
      <c r="F21">
        <v>9030</v>
      </c>
      <c r="G21">
        <v>10560</v>
      </c>
      <c r="H21">
        <v>12848</v>
      </c>
      <c r="I21" s="65">
        <f t="shared" si="4"/>
        <v>2288</v>
      </c>
      <c r="J21" s="8">
        <f t="shared" si="5"/>
        <v>3.1487437365734566E-3</v>
      </c>
      <c r="K21" s="65">
        <f t="shared" si="6"/>
        <v>3818</v>
      </c>
      <c r="L21" s="8">
        <f t="shared" si="7"/>
        <v>2.9536246885272029E-3</v>
      </c>
      <c r="M21">
        <v>24150</v>
      </c>
      <c r="N21" s="8">
        <f t="shared" si="8"/>
        <v>1.2607407674230849E-3</v>
      </c>
      <c r="O21" s="3">
        <v>4000.4094352563416</v>
      </c>
      <c r="P21" s="8">
        <f t="shared" si="9"/>
        <v>0.10848862166448831</v>
      </c>
      <c r="Q21" s="8">
        <f t="shared" si="10"/>
        <v>3.8801669347164597E-4</v>
      </c>
      <c r="R21" s="8">
        <v>2.8E-3</v>
      </c>
      <c r="S21" s="126">
        <f t="shared" si="11"/>
        <v>103.24719999999999</v>
      </c>
      <c r="T21" s="8">
        <f t="shared" si="12"/>
        <v>3.6907306238619984E-5</v>
      </c>
      <c r="U21" s="2">
        <v>0.45138803962333374</v>
      </c>
      <c r="V21" s="2">
        <v>0.54861196037666626</v>
      </c>
      <c r="W21">
        <v>23</v>
      </c>
      <c r="Y21" s="3">
        <f t="shared" si="13"/>
        <v>1262.25</v>
      </c>
      <c r="Z21" s="3">
        <f t="shared" si="14"/>
        <v>43.17074064449065</v>
      </c>
      <c r="AA21" s="3">
        <f t="shared" si="15"/>
        <v>1328.4207406444907</v>
      </c>
      <c r="AB21" s="3"/>
      <c r="AC21" s="3">
        <f t="shared" si="16"/>
        <v>1322.110433280945</v>
      </c>
      <c r="AD21" s="3">
        <f t="shared" si="17"/>
        <v>7.7484131330857275</v>
      </c>
      <c r="AE21" s="3">
        <f t="shared" si="18"/>
        <v>81.461205109739765</v>
      </c>
      <c r="AF21" s="3">
        <f t="shared" si="19"/>
        <v>0</v>
      </c>
      <c r="AG21" s="8">
        <f t="shared" si="20"/>
        <v>0</v>
      </c>
      <c r="AH21" s="3">
        <f t="shared" si="21"/>
        <v>0</v>
      </c>
      <c r="AI21" s="3">
        <f t="shared" si="22"/>
        <v>1411.3200515237704</v>
      </c>
      <c r="AJ21" s="67"/>
      <c r="AK21" s="3">
        <f t="shared" si="23"/>
        <v>2740</v>
      </c>
      <c r="AL21" s="5"/>
      <c r="AM21" s="10">
        <v>0.41982247768130121</v>
      </c>
      <c r="AN21" s="10">
        <v>0.17175024581142237</v>
      </c>
      <c r="AO21" s="10">
        <v>0.15373129998777046</v>
      </c>
      <c r="AP21" s="10">
        <v>0.25469597651950598</v>
      </c>
      <c r="AQ21" s="10">
        <v>0.42805526236791819</v>
      </c>
      <c r="AR21" s="10">
        <v>0.57062399151689958</v>
      </c>
      <c r="AS21" s="10">
        <v>1.3207461151820683E-3</v>
      </c>
      <c r="AT21" s="10">
        <v>0</v>
      </c>
      <c r="AU21" s="84">
        <v>0</v>
      </c>
      <c r="AV21" s="84">
        <f t="shared" si="24"/>
        <v>0.99867925388481771</v>
      </c>
      <c r="AW21" s="10">
        <v>0.3</v>
      </c>
      <c r="AX21" s="10">
        <f t="shared" si="25"/>
        <v>0.10632237482315066</v>
      </c>
      <c r="AY21" s="10">
        <f t="shared" si="26"/>
        <v>0.14716063241758479</v>
      </c>
      <c r="AZ21" s="10">
        <f t="shared" si="27"/>
        <v>0.19479393862087557</v>
      </c>
      <c r="BA21" s="10">
        <f t="shared" si="28"/>
        <v>0.55172305413838896</v>
      </c>
      <c r="BC21" s="13">
        <f t="shared" si="29"/>
        <v>291.32330701543282</v>
      </c>
      <c r="BD21" s="13">
        <f t="shared" si="30"/>
        <v>403.22013282418231</v>
      </c>
      <c r="BE21" s="13">
        <f t="shared" si="31"/>
        <v>533.73539182119907</v>
      </c>
      <c r="BF21" s="13">
        <f t="shared" si="32"/>
        <v>1511.7211683391859</v>
      </c>
      <c r="BH21" s="13">
        <f t="shared" si="33"/>
        <v>308.69787771747508</v>
      </c>
      <c r="BI21" s="13">
        <f t="shared" si="34"/>
        <v>406.11618222324904</v>
      </c>
      <c r="BJ21" s="13">
        <f t="shared" si="35"/>
        <v>535.46236591969591</v>
      </c>
      <c r="BK21" s="13">
        <f t="shared" si="36"/>
        <v>1454.8552922087704</v>
      </c>
      <c r="BL21" s="13">
        <f t="shared" si="37"/>
        <v>2705.1317180691904</v>
      </c>
      <c r="BM21" s="71">
        <f t="shared" si="38"/>
        <v>1.0128896798990983</v>
      </c>
      <c r="BO21" s="13">
        <f t="shared" si="39"/>
        <v>312.6768945467843</v>
      </c>
      <c r="BP21" s="13">
        <f t="shared" si="40"/>
        <v>411.35088981395057</v>
      </c>
      <c r="BQ21" s="13">
        <f t="shared" si="41"/>
        <v>542.36430441441462</v>
      </c>
      <c r="BR21" s="13">
        <f t="shared" si="42"/>
        <v>1473.6079112248506</v>
      </c>
    </row>
    <row r="22" spans="1:70" x14ac:dyDescent="0.35">
      <c r="A22">
        <v>65</v>
      </c>
      <c r="B22" t="s">
        <v>155</v>
      </c>
      <c r="C22">
        <v>4758</v>
      </c>
      <c r="D22">
        <v>45502</v>
      </c>
      <c r="E22">
        <v>80171</v>
      </c>
      <c r="F22">
        <v>16692</v>
      </c>
      <c r="G22">
        <v>21168</v>
      </c>
      <c r="H22">
        <v>25052</v>
      </c>
      <c r="I22" s="65">
        <f t="shared" si="4"/>
        <v>3884</v>
      </c>
      <c r="J22" s="8">
        <f t="shared" si="5"/>
        <v>5.3451576367357107E-3</v>
      </c>
      <c r="K22" s="65">
        <f t="shared" si="6"/>
        <v>8360</v>
      </c>
      <c r="L22" s="8">
        <f t="shared" si="7"/>
        <v>6.4673395484775836E-3</v>
      </c>
      <c r="M22">
        <v>48401</v>
      </c>
      <c r="N22" s="8">
        <f t="shared" si="8"/>
        <v>2.5267541980970908E-3</v>
      </c>
      <c r="O22" s="3">
        <v>0</v>
      </c>
      <c r="P22" s="8">
        <f t="shared" si="9"/>
        <v>0</v>
      </c>
      <c r="Q22" s="8">
        <f t="shared" si="10"/>
        <v>0</v>
      </c>
      <c r="R22" s="8">
        <v>2.63E-2</v>
      </c>
      <c r="S22" s="126">
        <f t="shared" si="11"/>
        <v>2108.4973</v>
      </c>
      <c r="T22" s="8">
        <f t="shared" si="12"/>
        <v>7.5371492451517714E-4</v>
      </c>
      <c r="U22" s="2">
        <v>0.74053073259242463</v>
      </c>
      <c r="V22" s="2">
        <v>0.25946926740757537</v>
      </c>
      <c r="W22">
        <v>32</v>
      </c>
      <c r="Y22" s="3">
        <f t="shared" si="13"/>
        <v>3692.7</v>
      </c>
      <c r="Z22" s="3">
        <f t="shared" si="14"/>
        <v>88.925475731458363</v>
      </c>
      <c r="AA22" s="3">
        <f t="shared" si="15"/>
        <v>3813.6254757314582</v>
      </c>
      <c r="AB22" s="3"/>
      <c r="AC22" s="3">
        <f t="shared" si="16"/>
        <v>2244.3518019506951</v>
      </c>
      <c r="AD22" s="3">
        <f t="shared" si="17"/>
        <v>158.23681582063045</v>
      </c>
      <c r="AE22" s="3">
        <f t="shared" si="18"/>
        <v>0</v>
      </c>
      <c r="AF22" s="3">
        <f t="shared" si="19"/>
        <v>0</v>
      </c>
      <c r="AG22" s="8">
        <f t="shared" si="20"/>
        <v>0</v>
      </c>
      <c r="AH22" s="3">
        <f t="shared" si="21"/>
        <v>0</v>
      </c>
      <c r="AI22" s="3">
        <f t="shared" si="22"/>
        <v>2402.5886177713255</v>
      </c>
      <c r="AJ22" s="67"/>
      <c r="AK22" s="3">
        <f t="shared" si="23"/>
        <v>6216</v>
      </c>
      <c r="AL22" s="5"/>
      <c r="AM22" s="10">
        <v>0.183183737809027</v>
      </c>
      <c r="AN22" s="10">
        <v>0.14102141528691317</v>
      </c>
      <c r="AO22" s="10">
        <v>0.17954587031576816</v>
      </c>
      <c r="AP22" s="10">
        <v>0.49624897658829165</v>
      </c>
      <c r="AQ22" s="10">
        <v>0</v>
      </c>
      <c r="AR22" s="10">
        <v>5.179610700490455E-2</v>
      </c>
      <c r="AS22" s="10">
        <v>0.40087867208604527</v>
      </c>
      <c r="AT22" s="10">
        <v>0.48119899193067117</v>
      </c>
      <c r="AU22" s="84">
        <v>6.6126228978378915E-2</v>
      </c>
      <c r="AV22" s="84">
        <f t="shared" si="24"/>
        <v>5.179610700490455E-2</v>
      </c>
      <c r="AW22" s="10">
        <v>0</v>
      </c>
      <c r="AX22" s="10">
        <f t="shared" si="25"/>
        <v>0.27848276676886552</v>
      </c>
      <c r="AY22" s="10">
        <f t="shared" si="26"/>
        <v>0.1707625949288889</v>
      </c>
      <c r="AZ22" s="10">
        <f t="shared" si="27"/>
        <v>0.17219869991413822</v>
      </c>
      <c r="BA22" s="10">
        <f t="shared" si="28"/>
        <v>0.37855593838810742</v>
      </c>
      <c r="BC22" s="13">
        <f t="shared" si="29"/>
        <v>1731.0488782352681</v>
      </c>
      <c r="BD22" s="13">
        <f t="shared" si="30"/>
        <v>1061.4602900779735</v>
      </c>
      <c r="BE22" s="13">
        <f t="shared" si="31"/>
        <v>1070.3871186662832</v>
      </c>
      <c r="BF22" s="13">
        <f t="shared" si="32"/>
        <v>2353.1037130204759</v>
      </c>
      <c r="BH22" s="13">
        <f t="shared" si="33"/>
        <v>1834.2889225410822</v>
      </c>
      <c r="BI22" s="13">
        <f t="shared" si="34"/>
        <v>1069.0840201077285</v>
      </c>
      <c r="BJ22" s="13">
        <f t="shared" si="35"/>
        <v>1073.8505030654212</v>
      </c>
      <c r="BK22" s="13">
        <f t="shared" si="36"/>
        <v>2264.5878497322406</v>
      </c>
      <c r="BL22" s="13">
        <f t="shared" si="37"/>
        <v>6241.8112954464723</v>
      </c>
      <c r="BM22" s="71">
        <f t="shared" si="38"/>
        <v>0.99586477478655877</v>
      </c>
      <c r="BO22" s="13">
        <f t="shared" si="39"/>
        <v>1826.7037247398544</v>
      </c>
      <c r="BP22" s="13">
        <f t="shared" si="40"/>
        <v>1064.6631169124919</v>
      </c>
      <c r="BQ22" s="13">
        <f t="shared" si="41"/>
        <v>1069.4098893896785</v>
      </c>
      <c r="BR22" s="13">
        <f t="shared" si="42"/>
        <v>2255.2232689579751</v>
      </c>
    </row>
    <row r="23" spans="1:70" x14ac:dyDescent="0.35">
      <c r="A23">
        <v>37</v>
      </c>
      <c r="B23" t="s">
        <v>37</v>
      </c>
      <c r="C23">
        <v>4870</v>
      </c>
      <c r="D23">
        <v>36408</v>
      </c>
      <c r="E23">
        <v>37070</v>
      </c>
      <c r="F23">
        <v>8994</v>
      </c>
      <c r="G23">
        <v>9093</v>
      </c>
      <c r="H23">
        <v>9214</v>
      </c>
      <c r="I23" s="65">
        <f t="shared" si="4"/>
        <v>121</v>
      </c>
      <c r="J23" s="8">
        <f t="shared" si="5"/>
        <v>1.6652010145340397E-4</v>
      </c>
      <c r="K23" s="65">
        <f t="shared" si="6"/>
        <v>220</v>
      </c>
      <c r="L23" s="8">
        <f t="shared" si="7"/>
        <v>1.7019314601256799E-4</v>
      </c>
      <c r="M23">
        <v>36556</v>
      </c>
      <c r="N23" s="8">
        <f t="shared" si="8"/>
        <v>1.9083908693133869E-3</v>
      </c>
      <c r="O23" s="3">
        <v>35840.868598382753</v>
      </c>
      <c r="P23" s="8">
        <f t="shared" si="9"/>
        <v>0.96684296192022534</v>
      </c>
      <c r="Q23" s="8">
        <f t="shared" si="10"/>
        <v>3.476357995292321E-3</v>
      </c>
      <c r="R23" s="8">
        <v>0.1938</v>
      </c>
      <c r="S23" s="126">
        <f t="shared" si="11"/>
        <v>7184.1660000000002</v>
      </c>
      <c r="T23" s="8">
        <f t="shared" si="12"/>
        <v>2.5680910923597117E-3</v>
      </c>
      <c r="U23" s="2">
        <v>0.29447371370922543</v>
      </c>
      <c r="V23" s="2">
        <v>0.70552628629077452</v>
      </c>
      <c r="W23">
        <v>4</v>
      </c>
      <c r="Y23" s="3">
        <f t="shared" si="13"/>
        <v>81.674999999999997</v>
      </c>
      <c r="Z23" s="3">
        <f t="shared" si="14"/>
        <v>3.2419600801479649</v>
      </c>
      <c r="AA23" s="3">
        <f t="shared" si="15"/>
        <v>88.916960080147959</v>
      </c>
      <c r="AB23" s="3"/>
      <c r="AC23" s="3">
        <f t="shared" si="16"/>
        <v>69.91930176004999</v>
      </c>
      <c r="AD23" s="3">
        <f t="shared" si="17"/>
        <v>539.15153325870301</v>
      </c>
      <c r="AE23" s="3">
        <f t="shared" si="18"/>
        <v>729.8353819668464</v>
      </c>
      <c r="AF23" s="3">
        <f t="shared" si="19"/>
        <v>1198.9576458968065</v>
      </c>
      <c r="AG23" s="8">
        <f t="shared" si="20"/>
        <v>0</v>
      </c>
      <c r="AH23" s="3">
        <f t="shared" si="21"/>
        <v>0</v>
      </c>
      <c r="AI23" s="3">
        <f t="shared" si="22"/>
        <v>139.94857108879273</v>
      </c>
      <c r="AJ23" s="67"/>
      <c r="AK23" s="3">
        <f t="shared" si="23"/>
        <v>229</v>
      </c>
      <c r="AL23" s="5"/>
      <c r="AM23" s="10">
        <v>0.36946564286514966</v>
      </c>
      <c r="AN23" s="10">
        <v>0.21696769420468554</v>
      </c>
      <c r="AO23" s="10">
        <v>0.20807248813660656</v>
      </c>
      <c r="AP23" s="10">
        <v>0.2054941747935583</v>
      </c>
      <c r="AQ23" s="10">
        <v>7.9152335166587803E-2</v>
      </c>
      <c r="AR23" s="10">
        <v>0.92078050386758159</v>
      </c>
      <c r="AS23" s="10">
        <v>6.7160965830796065E-5</v>
      </c>
      <c r="AT23" s="10">
        <v>0</v>
      </c>
      <c r="AU23" s="84">
        <v>0</v>
      </c>
      <c r="AV23" s="84">
        <f t="shared" si="24"/>
        <v>0.99993283903416941</v>
      </c>
      <c r="AW23" s="10">
        <v>0.3</v>
      </c>
      <c r="AX23" s="10">
        <f t="shared" si="25"/>
        <v>0.17378614963075717</v>
      </c>
      <c r="AY23" s="10">
        <f t="shared" si="26"/>
        <v>0.10017319646538236</v>
      </c>
      <c r="AZ23" s="10">
        <f t="shared" si="27"/>
        <v>0.12421653324481882</v>
      </c>
      <c r="BA23" s="10">
        <f t="shared" si="28"/>
        <v>0.60182412065904156</v>
      </c>
      <c r="BC23" s="13">
        <f t="shared" si="29"/>
        <v>39.797028265443394</v>
      </c>
      <c r="BD23" s="13">
        <f t="shared" si="30"/>
        <v>22.93966199057256</v>
      </c>
      <c r="BE23" s="13">
        <f t="shared" si="31"/>
        <v>28.445586113063509</v>
      </c>
      <c r="BF23" s="13">
        <f t="shared" si="32"/>
        <v>137.81772363092051</v>
      </c>
      <c r="BH23" s="13">
        <f t="shared" si="33"/>
        <v>42.170529680119046</v>
      </c>
      <c r="BI23" s="13">
        <f t="shared" si="34"/>
        <v>23.104421606758589</v>
      </c>
      <c r="BJ23" s="13">
        <f t="shared" si="35"/>
        <v>28.537625710187093</v>
      </c>
      <c r="BK23" s="13">
        <f t="shared" si="36"/>
        <v>132.633483465003</v>
      </c>
      <c r="BL23" s="13">
        <f t="shared" si="37"/>
        <v>226.44606046206772</v>
      </c>
      <c r="BM23" s="71">
        <f t="shared" si="38"/>
        <v>1.0112783571183395</v>
      </c>
      <c r="BO23" s="13">
        <f t="shared" si="39"/>
        <v>42.64614397372096</v>
      </c>
      <c r="BP23" s="13">
        <f t="shared" si="40"/>
        <v>23.365001524652289</v>
      </c>
      <c r="BQ23" s="13">
        <f t="shared" si="41"/>
        <v>28.85948324425609</v>
      </c>
      <c r="BR23" s="13">
        <f t="shared" si="42"/>
        <v>134.12937125737068</v>
      </c>
    </row>
    <row r="24" spans="1:70" x14ac:dyDescent="0.35">
      <c r="A24">
        <v>37</v>
      </c>
      <c r="B24" t="s">
        <v>39</v>
      </c>
      <c r="C24">
        <v>4996</v>
      </c>
      <c r="D24">
        <v>42810</v>
      </c>
      <c r="E24">
        <v>44337</v>
      </c>
      <c r="F24">
        <v>9732</v>
      </c>
      <c r="G24">
        <v>9931</v>
      </c>
      <c r="H24">
        <v>10216</v>
      </c>
      <c r="I24" s="65">
        <f t="shared" si="4"/>
        <v>285</v>
      </c>
      <c r="J24" s="8">
        <f t="shared" si="5"/>
        <v>3.9221676788611675E-4</v>
      </c>
      <c r="K24" s="65">
        <f t="shared" si="6"/>
        <v>484</v>
      </c>
      <c r="L24" s="8">
        <f t="shared" si="7"/>
        <v>3.744249212276496E-4</v>
      </c>
      <c r="M24">
        <v>42972</v>
      </c>
      <c r="N24" s="8">
        <f t="shared" si="8"/>
        <v>2.2433354972134496E-3</v>
      </c>
      <c r="O24" s="3">
        <v>27501.519880408126</v>
      </c>
      <c r="P24" s="8">
        <f t="shared" si="9"/>
        <v>0.62028373323427666</v>
      </c>
      <c r="Q24" s="8">
        <f t="shared" si="10"/>
        <v>2.6674891613330345E-3</v>
      </c>
      <c r="R24" s="8">
        <v>0.20795</v>
      </c>
      <c r="S24" s="126">
        <f t="shared" si="11"/>
        <v>9219.8791500000007</v>
      </c>
      <c r="T24" s="8">
        <f t="shared" si="12"/>
        <v>3.2957881983445301E-3</v>
      </c>
      <c r="U24" s="2">
        <v>0.22207267833109018</v>
      </c>
      <c r="V24" s="2">
        <v>0.77792732166890977</v>
      </c>
      <c r="W24">
        <v>62</v>
      </c>
      <c r="Y24" s="3">
        <f t="shared" si="13"/>
        <v>164.17499999999998</v>
      </c>
      <c r="Z24" s="3">
        <f t="shared" si="14"/>
        <v>6.9326926312247634</v>
      </c>
      <c r="AA24" s="3">
        <f t="shared" si="15"/>
        <v>233.10769263122475</v>
      </c>
      <c r="AB24" s="3"/>
      <c r="AC24" s="3">
        <f t="shared" si="16"/>
        <v>164.6859586910268</v>
      </c>
      <c r="AD24" s="3">
        <f t="shared" si="17"/>
        <v>691.92610251244855</v>
      </c>
      <c r="AE24" s="3">
        <f t="shared" si="18"/>
        <v>560.0194150286909</v>
      </c>
      <c r="AF24" s="3">
        <f t="shared" si="19"/>
        <v>1146.2350002917215</v>
      </c>
      <c r="AG24" s="8">
        <f t="shared" si="20"/>
        <v>0</v>
      </c>
      <c r="AH24" s="3">
        <f t="shared" si="21"/>
        <v>0</v>
      </c>
      <c r="AI24" s="3">
        <f t="shared" si="22"/>
        <v>270.39647594044482</v>
      </c>
      <c r="AJ24" s="67"/>
      <c r="AK24" s="3">
        <f t="shared" si="23"/>
        <v>504</v>
      </c>
      <c r="AL24" s="5"/>
      <c r="AM24" s="10">
        <v>0.35528513303654619</v>
      </c>
      <c r="AN24" s="10">
        <v>0.27159715291438036</v>
      </c>
      <c r="AO24" s="10">
        <v>0.18579274597094253</v>
      </c>
      <c r="AP24" s="10">
        <v>0.1873249680781309</v>
      </c>
      <c r="AQ24" s="10">
        <v>0.72397650656288581</v>
      </c>
      <c r="AR24" s="10">
        <v>0.27584258042313609</v>
      </c>
      <c r="AS24" s="10">
        <v>1.7719782885290269E-4</v>
      </c>
      <c r="AT24" s="10">
        <v>3.7151851252041834E-6</v>
      </c>
      <c r="AU24" s="84">
        <v>0</v>
      </c>
      <c r="AV24" s="84">
        <f t="shared" si="24"/>
        <v>0.99981908698602195</v>
      </c>
      <c r="AW24" s="10">
        <v>0.3</v>
      </c>
      <c r="AX24" s="10">
        <f t="shared" si="25"/>
        <v>0.18513055749363994</v>
      </c>
      <c r="AY24" s="10">
        <f t="shared" si="26"/>
        <v>5.6469629497626489E-2</v>
      </c>
      <c r="AZ24" s="10">
        <f t="shared" si="27"/>
        <v>0.14204032697735006</v>
      </c>
      <c r="BA24" s="10">
        <f t="shared" si="28"/>
        <v>0.61635948603138346</v>
      </c>
      <c r="BC24" s="13">
        <f t="shared" si="29"/>
        <v>93.305800976794529</v>
      </c>
      <c r="BD24" s="13">
        <f t="shared" si="30"/>
        <v>28.460693266803752</v>
      </c>
      <c r="BE24" s="13">
        <f t="shared" si="31"/>
        <v>71.58832479658443</v>
      </c>
      <c r="BF24" s="13">
        <f t="shared" si="32"/>
        <v>310.64518095981725</v>
      </c>
      <c r="BH24" s="13">
        <f t="shared" si="33"/>
        <v>98.870574535733013</v>
      </c>
      <c r="BI24" s="13">
        <f t="shared" si="34"/>
        <v>28.665106605629489</v>
      </c>
      <c r="BJ24" s="13">
        <f t="shared" si="35"/>
        <v>71.819958644691496</v>
      </c>
      <c r="BK24" s="13">
        <f t="shared" si="36"/>
        <v>298.9597519594555</v>
      </c>
      <c r="BL24" s="13">
        <f t="shared" si="37"/>
        <v>498.31539174550949</v>
      </c>
      <c r="BM24" s="71">
        <f t="shared" si="38"/>
        <v>1.0114076513562593</v>
      </c>
      <c r="BO24" s="13">
        <f t="shared" si="39"/>
        <v>99.998455579429702</v>
      </c>
      <c r="BP24" s="13">
        <f t="shared" si="40"/>
        <v>28.992108147876518</v>
      </c>
      <c r="BQ24" s="13">
        <f t="shared" si="41"/>
        <v>72.639255693331094</v>
      </c>
      <c r="BR24" s="13">
        <f t="shared" si="42"/>
        <v>302.37018057936274</v>
      </c>
    </row>
    <row r="25" spans="1:70" x14ac:dyDescent="0.35">
      <c r="A25">
        <v>37</v>
      </c>
      <c r="B25" t="s">
        <v>38</v>
      </c>
      <c r="C25">
        <v>4982</v>
      </c>
      <c r="D25">
        <v>76657</v>
      </c>
      <c r="E25">
        <v>77046</v>
      </c>
      <c r="F25">
        <v>23269</v>
      </c>
      <c r="G25">
        <v>23306</v>
      </c>
      <c r="H25">
        <v>23425</v>
      </c>
      <c r="I25" s="65">
        <f t="shared" si="4"/>
        <v>119</v>
      </c>
      <c r="J25" s="8">
        <f t="shared" si="5"/>
        <v>1.6376770308227333E-4</v>
      </c>
      <c r="K25" s="65">
        <f t="shared" si="6"/>
        <v>156</v>
      </c>
      <c r="L25" s="8">
        <f t="shared" si="7"/>
        <v>1.2068241262709366E-4</v>
      </c>
      <c r="M25">
        <v>78308</v>
      </c>
      <c r="N25" s="8">
        <f t="shared" si="8"/>
        <v>4.0880367708226477E-3</v>
      </c>
      <c r="O25" s="3">
        <v>16082.18162919805</v>
      </c>
      <c r="P25" s="8">
        <f t="shared" si="9"/>
        <v>0.20873480296443747</v>
      </c>
      <c r="Q25" s="8">
        <f t="shared" si="10"/>
        <v>1.5598790675215007E-3</v>
      </c>
      <c r="R25" s="8">
        <v>0.2276</v>
      </c>
      <c r="S25" s="126">
        <f t="shared" si="11"/>
        <v>17535.669600000001</v>
      </c>
      <c r="T25" s="8">
        <f t="shared" si="12"/>
        <v>6.268395927700305E-3</v>
      </c>
      <c r="U25" s="2">
        <v>0.40035960443512136</v>
      </c>
      <c r="V25" s="2">
        <v>0.59964039556487858</v>
      </c>
      <c r="W25">
        <v>8</v>
      </c>
      <c r="Y25" s="3">
        <f t="shared" si="13"/>
        <v>30.524999999999999</v>
      </c>
      <c r="Z25" s="3">
        <f t="shared" si="14"/>
        <v>1.098515807611627</v>
      </c>
      <c r="AA25" s="3">
        <f t="shared" si="15"/>
        <v>39.623515807611625</v>
      </c>
      <c r="AB25" s="3"/>
      <c r="AC25" s="3">
        <f t="shared" si="16"/>
        <v>68.763610821867346</v>
      </c>
      <c r="AD25" s="3">
        <f t="shared" si="17"/>
        <v>1316.0028807182391</v>
      </c>
      <c r="AE25" s="3">
        <f t="shared" si="18"/>
        <v>327.48495310561708</v>
      </c>
      <c r="AF25" s="3">
        <f t="shared" si="19"/>
        <v>1589.588492897177</v>
      </c>
      <c r="AG25" s="8">
        <f t="shared" si="20"/>
        <v>7.8282749952218057E-3</v>
      </c>
      <c r="AH25" s="3">
        <f t="shared" si="21"/>
        <v>891.38692002986215</v>
      </c>
      <c r="AI25" s="3">
        <f t="shared" si="22"/>
        <v>1014.0498717784086</v>
      </c>
      <c r="AJ25" s="67"/>
      <c r="AK25" s="3">
        <f t="shared" si="23"/>
        <v>1054</v>
      </c>
      <c r="AL25" s="5"/>
      <c r="AM25" s="10">
        <v>0.26583036516974184</v>
      </c>
      <c r="AN25" s="10">
        <v>0.19695937754184681</v>
      </c>
      <c r="AO25" s="10">
        <v>0.18878321845969431</v>
      </c>
      <c r="AP25" s="10">
        <v>0.34842703882871706</v>
      </c>
      <c r="AQ25" s="10">
        <v>5.6116355646790489E-2</v>
      </c>
      <c r="AR25" s="10">
        <v>0.26092671873070294</v>
      </c>
      <c r="AS25" s="10">
        <v>0.5411785300317935</v>
      </c>
      <c r="AT25" s="10">
        <v>0.14177839559071315</v>
      </c>
      <c r="AU25" s="84">
        <v>0</v>
      </c>
      <c r="AV25" s="84">
        <f t="shared" si="24"/>
        <v>0.31704307437749346</v>
      </c>
      <c r="AW25" s="10">
        <v>0</v>
      </c>
      <c r="AX25" s="10">
        <f t="shared" si="25"/>
        <v>0.25821703735085982</v>
      </c>
      <c r="AY25" s="10">
        <f t="shared" si="26"/>
        <v>0.12964310442001892</v>
      </c>
      <c r="AZ25" s="10">
        <f t="shared" si="27"/>
        <v>0.14783716056523957</v>
      </c>
      <c r="BA25" s="10">
        <f t="shared" si="28"/>
        <v>0.46430269766388166</v>
      </c>
      <c r="BC25" s="13">
        <f t="shared" si="29"/>
        <v>272.16075736780624</v>
      </c>
      <c r="BD25" s="13">
        <f t="shared" si="30"/>
        <v>136.64383205869993</v>
      </c>
      <c r="BE25" s="13">
        <f t="shared" si="31"/>
        <v>155.82036723576252</v>
      </c>
      <c r="BF25" s="13">
        <f t="shared" si="32"/>
        <v>489.37504333773126</v>
      </c>
      <c r="BH25" s="13">
        <f t="shared" si="33"/>
        <v>288.39247040735995</v>
      </c>
      <c r="BI25" s="13">
        <f t="shared" si="34"/>
        <v>137.6252495413739</v>
      </c>
      <c r="BJ25" s="13">
        <f t="shared" si="35"/>
        <v>156.32454541535861</v>
      </c>
      <c r="BK25" s="13">
        <f t="shared" si="36"/>
        <v>470.96639683691296</v>
      </c>
      <c r="BL25" s="13">
        <f t="shared" si="37"/>
        <v>1053.3086622010055</v>
      </c>
      <c r="BM25" s="71">
        <f t="shared" si="38"/>
        <v>1.0006563487264502</v>
      </c>
      <c r="BO25" s="13">
        <f t="shared" si="39"/>
        <v>288.58175643802963</v>
      </c>
      <c r="BP25" s="13">
        <f t="shared" si="40"/>
        <v>137.71557969863778</v>
      </c>
      <c r="BQ25" s="13">
        <f t="shared" si="41"/>
        <v>156.42714883165488</v>
      </c>
      <c r="BR25" s="13">
        <f t="shared" si="42"/>
        <v>471.27551503167768</v>
      </c>
    </row>
    <row r="26" spans="1:70" x14ac:dyDescent="0.35">
      <c r="A26">
        <v>37</v>
      </c>
      <c r="B26" t="s">
        <v>40</v>
      </c>
      <c r="C26">
        <v>6308</v>
      </c>
      <c r="D26">
        <v>34662</v>
      </c>
      <c r="E26">
        <v>35832</v>
      </c>
      <c r="F26">
        <v>14979</v>
      </c>
      <c r="G26">
        <v>15296</v>
      </c>
      <c r="H26">
        <v>15676</v>
      </c>
      <c r="I26" s="65">
        <f t="shared" si="4"/>
        <v>380</v>
      </c>
      <c r="J26" s="8">
        <f t="shared" si="5"/>
        <v>5.2295569051482237E-4</v>
      </c>
      <c r="K26" s="65">
        <f t="shared" si="6"/>
        <v>697</v>
      </c>
      <c r="L26" s="8">
        <f t="shared" si="7"/>
        <v>5.3920283077618127E-4</v>
      </c>
      <c r="M26">
        <v>34627</v>
      </c>
      <c r="N26" s="8">
        <f t="shared" si="8"/>
        <v>1.8076882216794686E-3</v>
      </c>
      <c r="O26" s="3">
        <v>33505.84448070838</v>
      </c>
      <c r="P26" s="8">
        <f t="shared" si="9"/>
        <v>0.93508161645200882</v>
      </c>
      <c r="Q26" s="8">
        <f t="shared" si="10"/>
        <v>3.2498740935867697E-3</v>
      </c>
      <c r="R26" s="8">
        <v>0.19045000000000001</v>
      </c>
      <c r="S26" s="126">
        <f t="shared" si="11"/>
        <v>6824.2044000000005</v>
      </c>
      <c r="T26" s="8">
        <f t="shared" si="12"/>
        <v>2.4394172590224044E-3</v>
      </c>
      <c r="U26" s="2">
        <v>0.41075023486780299</v>
      </c>
      <c r="V26" s="2">
        <v>0.58924976513219707</v>
      </c>
      <c r="W26">
        <v>255</v>
      </c>
      <c r="Y26" s="3">
        <f t="shared" si="13"/>
        <v>261.52499999999998</v>
      </c>
      <c r="Z26" s="3">
        <f t="shared" si="14"/>
        <v>9.316499068916924</v>
      </c>
      <c r="AA26" s="3">
        <f t="shared" si="15"/>
        <v>525.84149906891685</v>
      </c>
      <c r="AB26" s="3"/>
      <c r="AC26" s="3">
        <f t="shared" si="16"/>
        <v>219.58127825470243</v>
      </c>
      <c r="AD26" s="3">
        <f t="shared" si="17"/>
        <v>512.13742354099111</v>
      </c>
      <c r="AE26" s="3">
        <f t="shared" si="18"/>
        <v>682.28677933890754</v>
      </c>
      <c r="AF26" s="3">
        <f t="shared" si="19"/>
        <v>1214.7593655455557</v>
      </c>
      <c r="AG26" s="8">
        <f t="shared" si="20"/>
        <v>5.6892913526091736E-3</v>
      </c>
      <c r="AH26" s="3">
        <f t="shared" si="21"/>
        <v>647.82597686594534</v>
      </c>
      <c r="AI26" s="3">
        <f t="shared" si="22"/>
        <v>847.07209245499064</v>
      </c>
      <c r="AJ26" s="67"/>
      <c r="AK26" s="3">
        <f t="shared" si="23"/>
        <v>1373</v>
      </c>
      <c r="AL26" s="5"/>
      <c r="AM26" s="10">
        <v>0.19722647295665013</v>
      </c>
      <c r="AN26" s="10">
        <v>6.7747047376191111E-2</v>
      </c>
      <c r="AO26" s="10">
        <v>0.11908483872410863</v>
      </c>
      <c r="AP26" s="10">
        <v>0.61594164094305004</v>
      </c>
      <c r="AQ26" s="10">
        <v>0</v>
      </c>
      <c r="AR26" s="10">
        <v>0</v>
      </c>
      <c r="AS26" s="10">
        <v>0</v>
      </c>
      <c r="AT26" s="10">
        <v>0</v>
      </c>
      <c r="AU26" s="84">
        <v>1</v>
      </c>
      <c r="AV26" s="84">
        <f t="shared" si="24"/>
        <v>0</v>
      </c>
      <c r="AW26" s="10">
        <v>0.3</v>
      </c>
      <c r="AX26" s="10">
        <f t="shared" si="25"/>
        <v>0.31157748555755682</v>
      </c>
      <c r="AY26" s="10">
        <f t="shared" si="26"/>
        <v>0.2195497139281779</v>
      </c>
      <c r="AZ26" s="10">
        <f t="shared" si="27"/>
        <v>0.19540665277481717</v>
      </c>
      <c r="BA26" s="10">
        <f t="shared" si="28"/>
        <v>0.27346614773944816</v>
      </c>
      <c r="BC26" s="13">
        <f t="shared" si="29"/>
        <v>427.79588767052553</v>
      </c>
      <c r="BD26" s="13">
        <f t="shared" si="30"/>
        <v>301.44175722338827</v>
      </c>
      <c r="BE26" s="13">
        <f t="shared" si="31"/>
        <v>268.29333425982395</v>
      </c>
      <c r="BF26" s="13">
        <f t="shared" si="32"/>
        <v>375.46902084626231</v>
      </c>
      <c r="BH26" s="13">
        <f t="shared" si="33"/>
        <v>453.30970588343189</v>
      </c>
      <c r="BI26" s="13">
        <f t="shared" si="34"/>
        <v>303.60680343213266</v>
      </c>
      <c r="BJ26" s="13">
        <f t="shared" si="35"/>
        <v>269.16143415757494</v>
      </c>
      <c r="BK26" s="13">
        <f t="shared" si="36"/>
        <v>361.34513657618288</v>
      </c>
      <c r="BL26" s="13">
        <f t="shared" si="37"/>
        <v>1387.4230800493224</v>
      </c>
      <c r="BM26" s="71">
        <f t="shared" si="38"/>
        <v>0.98960441104323449</v>
      </c>
      <c r="BO26" s="13">
        <f t="shared" si="39"/>
        <v>448.59728451095549</v>
      </c>
      <c r="BP26" s="13">
        <f t="shared" si="40"/>
        <v>300.45063189917471</v>
      </c>
      <c r="BQ26" s="13">
        <f t="shared" si="41"/>
        <v>266.36334252505929</v>
      </c>
      <c r="BR26" s="13">
        <f t="shared" si="42"/>
        <v>357.58874106481056</v>
      </c>
    </row>
    <row r="27" spans="1:70" x14ac:dyDescent="0.35">
      <c r="A27">
        <v>71</v>
      </c>
      <c r="B27" t="s">
        <v>186</v>
      </c>
      <c r="C27">
        <v>6434</v>
      </c>
      <c r="D27">
        <v>4932</v>
      </c>
      <c r="E27">
        <v>6569</v>
      </c>
      <c r="F27">
        <v>2194</v>
      </c>
      <c r="G27">
        <v>2442</v>
      </c>
      <c r="H27">
        <v>2813</v>
      </c>
      <c r="I27" s="65">
        <f t="shared" si="4"/>
        <v>371</v>
      </c>
      <c r="J27" s="8">
        <f t="shared" si="5"/>
        <v>5.1056989784473443E-4</v>
      </c>
      <c r="K27" s="65">
        <f t="shared" si="6"/>
        <v>619</v>
      </c>
      <c r="L27" s="8">
        <f t="shared" si="7"/>
        <v>4.7886162446263446E-4</v>
      </c>
      <c r="M27">
        <v>5461</v>
      </c>
      <c r="N27" s="8">
        <f t="shared" si="8"/>
        <v>2.8508924765620981E-4</v>
      </c>
      <c r="O27" s="3">
        <v>0</v>
      </c>
      <c r="P27" s="8">
        <f t="shared" si="9"/>
        <v>0</v>
      </c>
      <c r="Q27" s="8">
        <f t="shared" si="10"/>
        <v>0</v>
      </c>
      <c r="R27" s="8">
        <v>8.9999999999999998E-4</v>
      </c>
      <c r="S27" s="126">
        <f t="shared" si="11"/>
        <v>5.9120999999999997</v>
      </c>
      <c r="T27" s="8">
        <f t="shared" si="12"/>
        <v>2.1133714542703843E-6</v>
      </c>
      <c r="U27" s="2">
        <v>0.54983621899859614</v>
      </c>
      <c r="V27" s="2">
        <v>0.45016378100140386</v>
      </c>
      <c r="W27">
        <v>0</v>
      </c>
      <c r="Y27" s="3">
        <f t="shared" si="13"/>
        <v>204.6</v>
      </c>
      <c r="Z27" s="3">
        <f t="shared" si="14"/>
        <v>6.292622835751053</v>
      </c>
      <c r="AA27" s="3">
        <f t="shared" si="15"/>
        <v>210.89262283575104</v>
      </c>
      <c r="AB27" s="3"/>
      <c r="AC27" s="3">
        <f t="shared" si="16"/>
        <v>214.38066903288052</v>
      </c>
      <c r="AD27" s="3">
        <f t="shared" si="17"/>
        <v>0.44368654340375457</v>
      </c>
      <c r="AE27" s="3">
        <f t="shared" si="18"/>
        <v>0</v>
      </c>
      <c r="AF27" s="3">
        <f t="shared" si="19"/>
        <v>0</v>
      </c>
      <c r="AG27" s="8">
        <f t="shared" si="20"/>
        <v>0</v>
      </c>
      <c r="AH27" s="3">
        <f t="shared" si="21"/>
        <v>0</v>
      </c>
      <c r="AI27" s="3">
        <f t="shared" si="22"/>
        <v>214.82435557628426</v>
      </c>
      <c r="AJ27" s="67"/>
      <c r="AK27" s="3">
        <f t="shared" si="23"/>
        <v>426</v>
      </c>
      <c r="AL27" s="5"/>
      <c r="AM27" s="10">
        <v>0.29617089377632194</v>
      </c>
      <c r="AN27" s="10">
        <v>0.16927653720168467</v>
      </c>
      <c r="AO27" s="10">
        <v>0.17961278427702385</v>
      </c>
      <c r="AP27" s="10">
        <v>0.35493978474496957</v>
      </c>
      <c r="AQ27" s="10">
        <v>0</v>
      </c>
      <c r="AR27" s="10">
        <v>6.3364114404508456E-4</v>
      </c>
      <c r="AS27" s="10">
        <v>0.27960485618143621</v>
      </c>
      <c r="AT27" s="10">
        <v>0.45477891420218924</v>
      </c>
      <c r="AU27" s="84">
        <v>0.26498258847232925</v>
      </c>
      <c r="AV27" s="84">
        <f t="shared" si="24"/>
        <v>6.3364114404508456E-4</v>
      </c>
      <c r="AW27" s="10">
        <v>0</v>
      </c>
      <c r="AX27" s="10">
        <f t="shared" si="25"/>
        <v>0.22039818391866539</v>
      </c>
      <c r="AY27" s="10">
        <f t="shared" si="26"/>
        <v>0.15249575562142656</v>
      </c>
      <c r="AZ27" s="10">
        <f t="shared" si="27"/>
        <v>0.17500942337073139</v>
      </c>
      <c r="BA27" s="10">
        <f t="shared" si="28"/>
        <v>0.45209663708917669</v>
      </c>
      <c r="BC27" s="13">
        <f t="shared" si="29"/>
        <v>93.88962634935146</v>
      </c>
      <c r="BD27" s="13">
        <f t="shared" si="30"/>
        <v>64.963191894727714</v>
      </c>
      <c r="BE27" s="13">
        <f t="shared" si="31"/>
        <v>74.554014355931571</v>
      </c>
      <c r="BF27" s="13">
        <f t="shared" si="32"/>
        <v>192.59316739998928</v>
      </c>
      <c r="BH27" s="13">
        <f t="shared" si="33"/>
        <v>99.489219351049456</v>
      </c>
      <c r="BI27" s="13">
        <f t="shared" si="34"/>
        <v>65.429777259725384</v>
      </c>
      <c r="BJ27" s="13">
        <f t="shared" si="35"/>
        <v>74.795244099554765</v>
      </c>
      <c r="BK27" s="13">
        <f t="shared" si="36"/>
        <v>185.34845889798143</v>
      </c>
      <c r="BL27" s="13">
        <f t="shared" si="37"/>
        <v>425.06269960831105</v>
      </c>
      <c r="BM27" s="71">
        <f t="shared" si="38"/>
        <v>1.0022050873731161</v>
      </c>
      <c r="BO27" s="13">
        <f t="shared" si="39"/>
        <v>99.708601772401636</v>
      </c>
      <c r="BP27" s="13">
        <f t="shared" si="40"/>
        <v>65.5740556353866</v>
      </c>
      <c r="BQ27" s="13">
        <f t="shared" si="41"/>
        <v>74.960174147887827</v>
      </c>
      <c r="BR27" s="13">
        <f t="shared" si="42"/>
        <v>185.7571684443239</v>
      </c>
    </row>
    <row r="28" spans="1:70" x14ac:dyDescent="0.35">
      <c r="A28">
        <v>65</v>
      </c>
      <c r="B28" t="s">
        <v>156</v>
      </c>
      <c r="C28">
        <v>7218</v>
      </c>
      <c r="D28">
        <v>19750</v>
      </c>
      <c r="E28">
        <v>28622</v>
      </c>
      <c r="F28">
        <v>4907</v>
      </c>
      <c r="G28">
        <v>5413</v>
      </c>
      <c r="H28">
        <v>6281</v>
      </c>
      <c r="I28" s="65">
        <f t="shared" si="4"/>
        <v>868</v>
      </c>
      <c r="J28" s="8">
        <f t="shared" si="5"/>
        <v>1.1945408930706994E-3</v>
      </c>
      <c r="K28" s="65">
        <f t="shared" si="6"/>
        <v>1374</v>
      </c>
      <c r="L28" s="8">
        <f t="shared" si="7"/>
        <v>1.062933557369402E-3</v>
      </c>
      <c r="M28">
        <v>19428</v>
      </c>
      <c r="N28" s="8">
        <f t="shared" si="8"/>
        <v>1.0142307092958879E-3</v>
      </c>
      <c r="O28" s="3">
        <v>0</v>
      </c>
      <c r="P28" s="8">
        <f t="shared" si="9"/>
        <v>0</v>
      </c>
      <c r="Q28" s="8">
        <f t="shared" si="10"/>
        <v>0</v>
      </c>
      <c r="R28" s="8">
        <v>6.9999999999999999E-4</v>
      </c>
      <c r="S28" s="126">
        <f t="shared" si="11"/>
        <v>20.035399999999999</v>
      </c>
      <c r="T28" s="8">
        <f t="shared" si="12"/>
        <v>7.1619631661996344E-6</v>
      </c>
      <c r="U28" s="2">
        <v>0.53270477312905129</v>
      </c>
      <c r="V28" s="2">
        <v>0.46729522687094871</v>
      </c>
      <c r="W28">
        <v>59</v>
      </c>
      <c r="Y28" s="3">
        <f t="shared" si="13"/>
        <v>417.45</v>
      </c>
      <c r="Z28" s="3">
        <f t="shared" si="14"/>
        <v>13.089283736004715</v>
      </c>
      <c r="AA28" s="3">
        <f t="shared" si="15"/>
        <v>489.53928373600468</v>
      </c>
      <c r="AB28" s="3"/>
      <c r="AC28" s="3">
        <f t="shared" si="16"/>
        <v>501.56986717126762</v>
      </c>
      <c r="AD28" s="3">
        <f t="shared" si="17"/>
        <v>1.503600644730567</v>
      </c>
      <c r="AE28" s="3">
        <f t="shared" si="18"/>
        <v>0</v>
      </c>
      <c r="AF28" s="3">
        <f t="shared" si="19"/>
        <v>0</v>
      </c>
      <c r="AG28" s="8">
        <f t="shared" si="20"/>
        <v>0</v>
      </c>
      <c r="AH28" s="3">
        <f t="shared" si="21"/>
        <v>0</v>
      </c>
      <c r="AI28" s="3">
        <f t="shared" si="22"/>
        <v>503.07346781599819</v>
      </c>
      <c r="AJ28" s="67"/>
      <c r="AK28" s="3">
        <f t="shared" si="23"/>
        <v>993</v>
      </c>
      <c r="AL28" s="5"/>
      <c r="AM28" s="10">
        <v>0.39788882341386761</v>
      </c>
      <c r="AN28" s="10">
        <v>0.19406826163818508</v>
      </c>
      <c r="AO28" s="10">
        <v>0.14367607935572574</v>
      </c>
      <c r="AP28" s="10">
        <v>0.26436683559222157</v>
      </c>
      <c r="AQ28" s="10">
        <v>0.29783035828417614</v>
      </c>
      <c r="AR28" s="10">
        <v>0.41105274455215246</v>
      </c>
      <c r="AS28" s="10">
        <v>0.29111689716367128</v>
      </c>
      <c r="AT28" s="10">
        <v>0</v>
      </c>
      <c r="AU28" s="84">
        <v>0</v>
      </c>
      <c r="AV28" s="84">
        <f t="shared" si="24"/>
        <v>0.7088831028363286</v>
      </c>
      <c r="AW28" s="10">
        <v>0.1</v>
      </c>
      <c r="AX28" s="10">
        <f t="shared" si="25"/>
        <v>0.15601298400328373</v>
      </c>
      <c r="AY28" s="10">
        <f t="shared" si="26"/>
        <v>0.1409172324275908</v>
      </c>
      <c r="AZ28" s="10">
        <f t="shared" si="27"/>
        <v>0.19323076313005499</v>
      </c>
      <c r="BA28" s="10">
        <f t="shared" si="28"/>
        <v>0.50983902043907048</v>
      </c>
      <c r="BC28" s="13">
        <f t="shared" si="29"/>
        <v>154.92089311526075</v>
      </c>
      <c r="BD28" s="13">
        <f t="shared" si="30"/>
        <v>139.93081180059767</v>
      </c>
      <c r="BE28" s="13">
        <f t="shared" si="31"/>
        <v>191.87814778814462</v>
      </c>
      <c r="BF28" s="13">
        <f t="shared" si="32"/>
        <v>506.27014729599699</v>
      </c>
      <c r="BH28" s="13">
        <f t="shared" si="33"/>
        <v>164.16040106342516</v>
      </c>
      <c r="BI28" s="13">
        <f t="shared" si="34"/>
        <v>140.93583736960304</v>
      </c>
      <c r="BJ28" s="13">
        <f t="shared" si="35"/>
        <v>192.49899586450505</v>
      </c>
      <c r="BK28" s="13">
        <f t="shared" si="36"/>
        <v>487.22596369414254</v>
      </c>
      <c r="BL28" s="13">
        <f t="shared" si="37"/>
        <v>984.82119799167572</v>
      </c>
      <c r="BM28" s="71">
        <f t="shared" si="38"/>
        <v>1.0083048598314122</v>
      </c>
      <c r="BO28" s="13">
        <f t="shared" si="39"/>
        <v>165.5237301841253</v>
      </c>
      <c r="BP28" s="13">
        <f t="shared" si="40"/>
        <v>142.10628974418029</v>
      </c>
      <c r="BQ28" s="13">
        <f t="shared" si="41"/>
        <v>194.09767304284736</v>
      </c>
      <c r="BR28" s="13">
        <f t="shared" si="42"/>
        <v>491.27230702884708</v>
      </c>
    </row>
    <row r="29" spans="1:70" x14ac:dyDescent="0.35">
      <c r="A29">
        <v>37</v>
      </c>
      <c r="B29" t="s">
        <v>41</v>
      </c>
      <c r="C29">
        <v>7946</v>
      </c>
      <c r="D29">
        <v>1108</v>
      </c>
      <c r="E29">
        <v>1140</v>
      </c>
      <c r="F29">
        <v>371</v>
      </c>
      <c r="G29">
        <v>390</v>
      </c>
      <c r="H29">
        <v>400</v>
      </c>
      <c r="I29" s="65">
        <f t="shared" si="4"/>
        <v>10</v>
      </c>
      <c r="J29" s="8">
        <f t="shared" si="5"/>
        <v>1.376199185565322E-5</v>
      </c>
      <c r="K29" s="65">
        <f t="shared" si="6"/>
        <v>29</v>
      </c>
      <c r="L29" s="8">
        <f t="shared" si="7"/>
        <v>2.2434551065293053E-5</v>
      </c>
      <c r="M29">
        <v>1077</v>
      </c>
      <c r="N29" s="8">
        <f t="shared" si="8"/>
        <v>5.6224339814271742E-5</v>
      </c>
      <c r="O29" s="3">
        <v>0</v>
      </c>
      <c r="P29" s="8">
        <f t="shared" si="9"/>
        <v>0</v>
      </c>
      <c r="Q29" s="8">
        <f t="shared" si="10"/>
        <v>0</v>
      </c>
      <c r="R29" s="8">
        <v>9.74E-2</v>
      </c>
      <c r="S29" s="126">
        <f t="shared" si="11"/>
        <v>111.036</v>
      </c>
      <c r="T29" s="8">
        <f t="shared" si="12"/>
        <v>3.969153309253335E-5</v>
      </c>
      <c r="U29" s="2">
        <v>0.78343949044585992</v>
      </c>
      <c r="V29" s="2">
        <v>0.21656050955414008</v>
      </c>
      <c r="W29">
        <v>4</v>
      </c>
      <c r="Y29" s="3">
        <f t="shared" si="13"/>
        <v>15.674999999999999</v>
      </c>
      <c r="Z29" s="3">
        <f t="shared" si="14"/>
        <v>0.3539355095541401</v>
      </c>
      <c r="AA29" s="3">
        <f t="shared" si="15"/>
        <v>20.028935509554138</v>
      </c>
      <c r="AB29" s="3"/>
      <c r="AC29" s="3">
        <f t="shared" si="16"/>
        <v>5.7784546909132217</v>
      </c>
      <c r="AD29" s="3">
        <f t="shared" si="17"/>
        <v>8.3329407542800862</v>
      </c>
      <c r="AE29" s="3">
        <f t="shared" si="18"/>
        <v>0</v>
      </c>
      <c r="AF29" s="3">
        <f t="shared" si="19"/>
        <v>3.9716927552052681</v>
      </c>
      <c r="AG29" s="8">
        <f t="shared" si="20"/>
        <v>0</v>
      </c>
      <c r="AH29" s="3">
        <f t="shared" si="21"/>
        <v>0</v>
      </c>
      <c r="AI29" s="3">
        <f t="shared" si="22"/>
        <v>10.13970268998804</v>
      </c>
      <c r="AJ29" s="67"/>
      <c r="AK29" s="3">
        <f t="shared" si="23"/>
        <v>30</v>
      </c>
      <c r="AL29" s="5"/>
      <c r="AM29" s="10">
        <v>0.12997961783439491</v>
      </c>
      <c r="AN29" s="10">
        <v>7.5079617834394888E-2</v>
      </c>
      <c r="AO29" s="10">
        <v>9.2732484076433128E-2</v>
      </c>
      <c r="AP29" s="10">
        <v>0.70220828025477711</v>
      </c>
      <c r="AQ29" s="10">
        <v>0</v>
      </c>
      <c r="AR29" s="10">
        <v>0</v>
      </c>
      <c r="AS29" s="10">
        <v>7.7469172596110886E-3</v>
      </c>
      <c r="AT29" s="10">
        <v>7.8054996966197693E-3</v>
      </c>
      <c r="AU29" s="84">
        <v>0.98444758304376911</v>
      </c>
      <c r="AV29" s="84">
        <f t="shared" si="24"/>
        <v>0</v>
      </c>
      <c r="AW29" s="10">
        <v>0.3</v>
      </c>
      <c r="AX29" s="10">
        <f t="shared" si="25"/>
        <v>0.36537496965536098</v>
      </c>
      <c r="AY29" s="10">
        <f t="shared" si="26"/>
        <v>0.21368365756161489</v>
      </c>
      <c r="AZ29" s="10">
        <f t="shared" si="27"/>
        <v>0.21648853649295757</v>
      </c>
      <c r="BA29" s="10">
        <f t="shared" si="28"/>
        <v>0.2044528362900665</v>
      </c>
      <c r="BC29" s="13">
        <f t="shared" si="29"/>
        <v>10.961249089660829</v>
      </c>
      <c r="BD29" s="13">
        <f t="shared" si="30"/>
        <v>6.4105097268484466</v>
      </c>
      <c r="BE29" s="13">
        <f t="shared" si="31"/>
        <v>6.4946560947887271</v>
      </c>
      <c r="BF29" s="13">
        <f t="shared" si="32"/>
        <v>6.1335850887019951</v>
      </c>
      <c r="BH29" s="13">
        <f t="shared" si="33"/>
        <v>11.614979816673753</v>
      </c>
      <c r="BI29" s="13">
        <f t="shared" si="34"/>
        <v>6.4565519537385549</v>
      </c>
      <c r="BJ29" s="13">
        <f t="shared" si="35"/>
        <v>6.5156704457690386</v>
      </c>
      <c r="BK29" s="13">
        <f t="shared" si="36"/>
        <v>5.9028602055724679</v>
      </c>
      <c r="BL29" s="13">
        <f t="shared" si="37"/>
        <v>30.490062421753812</v>
      </c>
      <c r="BM29" s="71">
        <f t="shared" si="38"/>
        <v>0.9839271427203059</v>
      </c>
      <c r="BO29" s="13">
        <f t="shared" si="39"/>
        <v>11.428293903773827</v>
      </c>
      <c r="BP29" s="13">
        <f t="shared" si="40"/>
        <v>6.3527767156671855</v>
      </c>
      <c r="BQ29" s="13">
        <f t="shared" si="41"/>
        <v>6.4109450046126719</v>
      </c>
      <c r="BR29" s="13">
        <f t="shared" si="42"/>
        <v>5.8079843759463161</v>
      </c>
    </row>
    <row r="30" spans="1:70" x14ac:dyDescent="0.35">
      <c r="A30">
        <v>25</v>
      </c>
      <c r="B30" t="s">
        <v>22</v>
      </c>
      <c r="C30">
        <v>8058</v>
      </c>
      <c r="D30">
        <v>26785</v>
      </c>
      <c r="E30">
        <v>41125</v>
      </c>
      <c r="F30">
        <v>8849</v>
      </c>
      <c r="G30">
        <v>10274</v>
      </c>
      <c r="H30">
        <v>12831</v>
      </c>
      <c r="I30" s="65">
        <f t="shared" si="4"/>
        <v>2557</v>
      </c>
      <c r="J30" s="8">
        <f t="shared" si="5"/>
        <v>3.5189413174905285E-3</v>
      </c>
      <c r="K30" s="65">
        <f t="shared" si="6"/>
        <v>3982</v>
      </c>
      <c r="L30" s="8">
        <f t="shared" si="7"/>
        <v>3.0804959428274805E-3</v>
      </c>
      <c r="M30">
        <v>27337</v>
      </c>
      <c r="N30" s="8">
        <f t="shared" si="8"/>
        <v>1.427116785053618E-3</v>
      </c>
      <c r="O30" s="3">
        <v>0</v>
      </c>
      <c r="P30" s="8">
        <f t="shared" si="9"/>
        <v>0</v>
      </c>
      <c r="Q30" s="8">
        <f t="shared" si="10"/>
        <v>0</v>
      </c>
      <c r="R30" s="8">
        <v>1.21E-2</v>
      </c>
      <c r="S30" s="126">
        <f t="shared" si="11"/>
        <v>497.61250000000001</v>
      </c>
      <c r="T30" s="8">
        <f t="shared" si="12"/>
        <v>1.778792734879521E-4</v>
      </c>
      <c r="U30" s="2">
        <v>0.52706916099773238</v>
      </c>
      <c r="V30" s="2">
        <v>0.47293083900226762</v>
      </c>
      <c r="W30">
        <v>133</v>
      </c>
      <c r="Y30" s="3">
        <f t="shared" si="13"/>
        <v>1175.625</v>
      </c>
      <c r="Z30" s="3">
        <f t="shared" si="14"/>
        <v>37.094001116071432</v>
      </c>
      <c r="AA30" s="3">
        <f t="shared" si="15"/>
        <v>1345.7190011160715</v>
      </c>
      <c r="AB30" s="3"/>
      <c r="AC30" s="3">
        <f t="shared" si="16"/>
        <v>1477.5508644665108</v>
      </c>
      <c r="AD30" s="3">
        <f t="shared" si="17"/>
        <v>37.344424160535311</v>
      </c>
      <c r="AE30" s="3">
        <f t="shared" si="18"/>
        <v>0</v>
      </c>
      <c r="AF30" s="3">
        <f t="shared" si="19"/>
        <v>0</v>
      </c>
      <c r="AG30" s="8">
        <f t="shared" si="20"/>
        <v>0</v>
      </c>
      <c r="AH30" s="3">
        <f t="shared" si="21"/>
        <v>0</v>
      </c>
      <c r="AI30" s="3">
        <f t="shared" si="22"/>
        <v>1514.8952886270461</v>
      </c>
      <c r="AJ30" s="67"/>
      <c r="AK30" s="3">
        <f t="shared" si="23"/>
        <v>2861</v>
      </c>
      <c r="AL30" s="5"/>
      <c r="AM30" s="10">
        <v>0.29259289965986396</v>
      </c>
      <c r="AN30" s="10">
        <v>0.15121475340136059</v>
      </c>
      <c r="AO30" s="10">
        <v>0.13043146541950101</v>
      </c>
      <c r="AP30" s="10">
        <v>0.42576088151927449</v>
      </c>
      <c r="AQ30" s="10">
        <v>0</v>
      </c>
      <c r="AR30" s="10">
        <v>0.34920205708604191</v>
      </c>
      <c r="AS30" s="10">
        <v>0.41362508858463198</v>
      </c>
      <c r="AT30" s="10">
        <v>0.23717285432932617</v>
      </c>
      <c r="AU30" s="84">
        <v>0</v>
      </c>
      <c r="AV30" s="84">
        <f t="shared" si="24"/>
        <v>0.34920205708604191</v>
      </c>
      <c r="AW30" s="10">
        <v>0</v>
      </c>
      <c r="AX30" s="10">
        <f t="shared" si="25"/>
        <v>0.26581443757908152</v>
      </c>
      <c r="AY30" s="10">
        <f t="shared" si="26"/>
        <v>0.14621169009283286</v>
      </c>
      <c r="AZ30" s="10">
        <f t="shared" si="27"/>
        <v>0.14180212166755871</v>
      </c>
      <c r="BA30" s="10">
        <f t="shared" si="28"/>
        <v>0.44617175066052694</v>
      </c>
      <c r="BC30" s="13">
        <f t="shared" si="29"/>
        <v>760.49510591375224</v>
      </c>
      <c r="BD30" s="13">
        <f t="shared" si="30"/>
        <v>418.31164535559481</v>
      </c>
      <c r="BE30" s="13">
        <f t="shared" si="31"/>
        <v>405.69587009088548</v>
      </c>
      <c r="BF30" s="13">
        <f t="shared" si="32"/>
        <v>1276.4973786397675</v>
      </c>
      <c r="BH30" s="13">
        <f t="shared" si="33"/>
        <v>805.85116108703653</v>
      </c>
      <c r="BI30" s="13">
        <f t="shared" si="34"/>
        <v>421.31608657897715</v>
      </c>
      <c r="BJ30" s="13">
        <f t="shared" si="35"/>
        <v>407.00855474745924</v>
      </c>
      <c r="BK30" s="13">
        <f t="shared" si="36"/>
        <v>1228.4798319289032</v>
      </c>
      <c r="BL30" s="13">
        <f t="shared" si="37"/>
        <v>2862.6556343423763</v>
      </c>
      <c r="BM30" s="71">
        <f t="shared" si="38"/>
        <v>0.99942164390207677</v>
      </c>
      <c r="BO30" s="13">
        <f t="shared" si="39"/>
        <v>805.38509215400336</v>
      </c>
      <c r="BP30" s="13">
        <f t="shared" si="40"/>
        <v>421.07241585115105</v>
      </c>
      <c r="BQ30" s="13">
        <f t="shared" si="41"/>
        <v>406.77315886791411</v>
      </c>
      <c r="BR30" s="13">
        <f t="shared" si="42"/>
        <v>1227.7693331269313</v>
      </c>
    </row>
    <row r="31" spans="1:70" x14ac:dyDescent="0.35">
      <c r="A31">
        <v>59</v>
      </c>
      <c r="B31" t="s">
        <v>121</v>
      </c>
      <c r="C31">
        <v>8100</v>
      </c>
      <c r="D31">
        <v>43853</v>
      </c>
      <c r="E31">
        <v>48034</v>
      </c>
      <c r="F31">
        <v>15908</v>
      </c>
      <c r="G31">
        <v>16059</v>
      </c>
      <c r="H31">
        <v>17035</v>
      </c>
      <c r="I31" s="65">
        <f t="shared" si="4"/>
        <v>976</v>
      </c>
      <c r="J31" s="8">
        <f t="shared" si="5"/>
        <v>1.3431704051117543E-3</v>
      </c>
      <c r="K31" s="65">
        <f t="shared" si="6"/>
        <v>1127</v>
      </c>
      <c r="L31" s="8">
        <f t="shared" si="7"/>
        <v>8.7185307070983698E-4</v>
      </c>
      <c r="M31">
        <v>45606</v>
      </c>
      <c r="N31" s="8">
        <f t="shared" si="8"/>
        <v>2.3808423784305267E-3</v>
      </c>
      <c r="O31" s="3">
        <v>6118.0766288885006</v>
      </c>
      <c r="P31" s="8">
        <f t="shared" si="9"/>
        <v>0.12736970955757382</v>
      </c>
      <c r="Q31" s="8">
        <f t="shared" si="10"/>
        <v>5.9341822440116124E-4</v>
      </c>
      <c r="R31" s="8">
        <v>0.16520000000000001</v>
      </c>
      <c r="S31" s="126">
        <f t="shared" si="11"/>
        <v>7935.2168000000011</v>
      </c>
      <c r="T31" s="8">
        <f t="shared" si="12"/>
        <v>2.8365658004037126E-3</v>
      </c>
      <c r="U31" s="2">
        <v>0.6112987615073846</v>
      </c>
      <c r="V31" s="2">
        <v>0.3887012384926154</v>
      </c>
      <c r="W31">
        <v>8</v>
      </c>
      <c r="Y31" s="3">
        <f t="shared" si="13"/>
        <v>124.57499999999999</v>
      </c>
      <c r="Z31" s="3">
        <f t="shared" si="14"/>
        <v>3.5634109874826145</v>
      </c>
      <c r="AA31" s="3">
        <f t="shared" si="15"/>
        <v>136.13841098748262</v>
      </c>
      <c r="AB31" s="3"/>
      <c r="AC31" s="3">
        <f t="shared" si="16"/>
        <v>563.97717783313044</v>
      </c>
      <c r="AD31" s="3">
        <f t="shared" si="17"/>
        <v>595.51579187622053</v>
      </c>
      <c r="AE31" s="3">
        <f t="shared" si="18"/>
        <v>124.58372154375627</v>
      </c>
      <c r="AF31" s="3">
        <f t="shared" si="19"/>
        <v>247.7994039342434</v>
      </c>
      <c r="AG31" s="8">
        <f t="shared" si="20"/>
        <v>0</v>
      </c>
      <c r="AH31" s="3">
        <f t="shared" si="21"/>
        <v>0</v>
      </c>
      <c r="AI31" s="3">
        <f t="shared" si="22"/>
        <v>1036.2772873188637</v>
      </c>
      <c r="AJ31" s="67"/>
      <c r="AK31" s="3">
        <f t="shared" si="23"/>
        <v>1172</v>
      </c>
      <c r="AL31" s="5"/>
      <c r="AM31" s="10">
        <v>0.1989983376382542</v>
      </c>
      <c r="AN31" s="10">
        <v>0.14608448550676645</v>
      </c>
      <c r="AO31" s="10">
        <v>0.19266598088173609</v>
      </c>
      <c r="AP31" s="10">
        <v>0.46225119597324321</v>
      </c>
      <c r="AQ31" s="10">
        <v>0</v>
      </c>
      <c r="AR31" s="10">
        <v>6.5999787109548819E-2</v>
      </c>
      <c r="AS31" s="10">
        <v>0.43924460255707309</v>
      </c>
      <c r="AT31" s="10">
        <v>0.27370342940548609</v>
      </c>
      <c r="AU31" s="84">
        <v>0.22105218092789214</v>
      </c>
      <c r="AV31" s="84">
        <f t="shared" si="24"/>
        <v>6.5999787109548819E-2</v>
      </c>
      <c r="AW31" s="10">
        <v>0</v>
      </c>
      <c r="AX31" s="10">
        <f t="shared" si="25"/>
        <v>0.26936458994205364</v>
      </c>
      <c r="AY31" s="10">
        <f t="shared" si="26"/>
        <v>0.16561407700434769</v>
      </c>
      <c r="AZ31" s="10">
        <f t="shared" si="27"/>
        <v>0.17057081998981521</v>
      </c>
      <c r="BA31" s="10">
        <f t="shared" si="28"/>
        <v>0.39445051306378343</v>
      </c>
      <c r="BC31" s="13">
        <f t="shared" si="29"/>
        <v>315.69529941208685</v>
      </c>
      <c r="BD31" s="13">
        <f t="shared" si="30"/>
        <v>194.0996982490955</v>
      </c>
      <c r="BE31" s="13">
        <f t="shared" si="31"/>
        <v>199.90900102806344</v>
      </c>
      <c r="BF31" s="13">
        <f t="shared" si="32"/>
        <v>462.29600131075415</v>
      </c>
      <c r="BH31" s="13">
        <f t="shared" si="33"/>
        <v>334.52341981251578</v>
      </c>
      <c r="BI31" s="13">
        <f t="shared" si="34"/>
        <v>195.49378120456743</v>
      </c>
      <c r="BJ31" s="13">
        <f t="shared" si="35"/>
        <v>200.5558340320616</v>
      </c>
      <c r="BK31" s="13">
        <f t="shared" si="36"/>
        <v>444.90597747785029</v>
      </c>
      <c r="BL31" s="13">
        <f t="shared" si="37"/>
        <v>1175.4790125269951</v>
      </c>
      <c r="BM31" s="71">
        <f t="shared" si="38"/>
        <v>0.99704034483821524</v>
      </c>
      <c r="BO31" s="13">
        <f t="shared" si="39"/>
        <v>333.53334584632978</v>
      </c>
      <c r="BP31" s="13">
        <f t="shared" si="40"/>
        <v>194.9151870259285</v>
      </c>
      <c r="BQ31" s="13">
        <f t="shared" si="41"/>
        <v>199.96225792264255</v>
      </c>
      <c r="BR31" s="13">
        <f t="shared" si="42"/>
        <v>443.58920920509905</v>
      </c>
    </row>
    <row r="32" spans="1:70" x14ac:dyDescent="0.35">
      <c r="A32">
        <v>59</v>
      </c>
      <c r="B32" t="s">
        <v>122</v>
      </c>
      <c r="C32">
        <v>8786</v>
      </c>
      <c r="D32">
        <v>83433</v>
      </c>
      <c r="E32">
        <v>96187</v>
      </c>
      <c r="F32">
        <v>24661</v>
      </c>
      <c r="G32">
        <v>26431</v>
      </c>
      <c r="H32">
        <v>28564</v>
      </c>
      <c r="I32" s="65">
        <f t="shared" si="4"/>
        <v>2133</v>
      </c>
      <c r="J32" s="8">
        <f t="shared" si="5"/>
        <v>2.9354328628108319E-3</v>
      </c>
      <c r="K32" s="65">
        <f t="shared" si="6"/>
        <v>3903</v>
      </c>
      <c r="L32" s="8">
        <f t="shared" si="7"/>
        <v>3.0193811313047859E-3</v>
      </c>
      <c r="M32">
        <v>83384</v>
      </c>
      <c r="N32" s="8">
        <f t="shared" si="8"/>
        <v>4.353027252621388E-3</v>
      </c>
      <c r="O32" s="3">
        <v>45220.265118360709</v>
      </c>
      <c r="P32" s="8">
        <f t="shared" si="9"/>
        <v>0.47012865687006256</v>
      </c>
      <c r="Q32" s="8">
        <f t="shared" si="10"/>
        <v>4.3861054807289215E-3</v>
      </c>
      <c r="R32" s="8">
        <v>0.21179999999999999</v>
      </c>
      <c r="S32" s="126">
        <f t="shared" si="11"/>
        <v>20372.406599999998</v>
      </c>
      <c r="T32" s="8">
        <f t="shared" si="12"/>
        <v>7.2824313802590575E-3</v>
      </c>
      <c r="U32" s="2">
        <v>0.54931222424085124</v>
      </c>
      <c r="V32" s="2">
        <v>0.45068777575914876</v>
      </c>
      <c r="W32">
        <v>28</v>
      </c>
      <c r="Y32" s="3">
        <f t="shared" si="13"/>
        <v>1460.25</v>
      </c>
      <c r="Z32" s="3">
        <f t="shared" si="14"/>
        <v>44.937838859330398</v>
      </c>
      <c r="AA32" s="3">
        <f t="shared" si="15"/>
        <v>1533.1878388593304</v>
      </c>
      <c r="AB32" s="3"/>
      <c r="AC32" s="3">
        <f t="shared" si="16"/>
        <v>1232.5443855717901</v>
      </c>
      <c r="AD32" s="3">
        <f t="shared" si="17"/>
        <v>1528.8920460022389</v>
      </c>
      <c r="AE32" s="3">
        <f t="shared" si="18"/>
        <v>920.83006790717275</v>
      </c>
      <c r="AF32" s="3">
        <f t="shared" si="19"/>
        <v>1155.171755829735</v>
      </c>
      <c r="AG32" s="8">
        <f t="shared" si="20"/>
        <v>1.1668536860987979E-2</v>
      </c>
      <c r="AH32" s="3">
        <f t="shared" si="21"/>
        <v>1328.6683388255556</v>
      </c>
      <c r="AI32" s="3">
        <f t="shared" si="22"/>
        <v>3855.7630824770222</v>
      </c>
      <c r="AJ32" s="67"/>
      <c r="AK32" s="3">
        <f t="shared" si="23"/>
        <v>5389</v>
      </c>
      <c r="AL32" s="5"/>
      <c r="AM32" s="10">
        <v>0.28635210658361449</v>
      </c>
      <c r="AN32" s="10">
        <v>0.17840574963232111</v>
      </c>
      <c r="AO32" s="10">
        <v>0.18201404204515956</v>
      </c>
      <c r="AP32" s="10">
        <v>0.35322810173890484</v>
      </c>
      <c r="AQ32" s="10">
        <v>0.1215063771284518</v>
      </c>
      <c r="AR32" s="10">
        <v>0.31217578581388189</v>
      </c>
      <c r="AS32" s="10">
        <v>0.48093843153953891</v>
      </c>
      <c r="AT32" s="10">
        <v>8.5096125772234937E-2</v>
      </c>
      <c r="AU32" s="84">
        <v>2.8327974589248682E-4</v>
      </c>
      <c r="AV32" s="84">
        <f t="shared" si="24"/>
        <v>0.43368216294233369</v>
      </c>
      <c r="AW32" s="10">
        <v>0</v>
      </c>
      <c r="AX32" s="10">
        <f t="shared" si="25"/>
        <v>0.2256877054693735</v>
      </c>
      <c r="AY32" s="10">
        <f t="shared" si="26"/>
        <v>0.14945344494157037</v>
      </c>
      <c r="AZ32" s="10">
        <f t="shared" si="27"/>
        <v>0.17589678940810349</v>
      </c>
      <c r="BA32" s="10">
        <f t="shared" si="28"/>
        <v>0.44896206018095264</v>
      </c>
      <c r="BC32" s="13">
        <f t="shared" si="29"/>
        <v>1216.2310447744537</v>
      </c>
      <c r="BD32" s="13">
        <f t="shared" si="30"/>
        <v>805.40461479012276</v>
      </c>
      <c r="BE32" s="13">
        <f t="shared" si="31"/>
        <v>947.90779812026972</v>
      </c>
      <c r="BF32" s="13">
        <f t="shared" si="32"/>
        <v>2419.4565423151539</v>
      </c>
      <c r="BH32" s="13">
        <f t="shared" si="33"/>
        <v>1288.7672674815954</v>
      </c>
      <c r="BI32" s="13">
        <f t="shared" si="34"/>
        <v>811.18927522940089</v>
      </c>
      <c r="BJ32" s="13">
        <f t="shared" si="35"/>
        <v>950.97488387137776</v>
      </c>
      <c r="BK32" s="13">
        <f t="shared" si="36"/>
        <v>2328.4447083078476</v>
      </c>
      <c r="BL32" s="13">
        <f t="shared" si="37"/>
        <v>5379.3761348902217</v>
      </c>
      <c r="BM32" s="71">
        <f t="shared" si="38"/>
        <v>1.0017890299671293</v>
      </c>
      <c r="BO32" s="13">
        <f t="shared" si="39"/>
        <v>1291.0729107437753</v>
      </c>
      <c r="BP32" s="13">
        <f t="shared" si="40"/>
        <v>812.64051715180017</v>
      </c>
      <c r="BQ32" s="13">
        <f t="shared" si="41"/>
        <v>952.67620643661087</v>
      </c>
      <c r="BR32" s="13">
        <f t="shared" si="42"/>
        <v>2332.6103656678138</v>
      </c>
    </row>
    <row r="33" spans="1:70" x14ac:dyDescent="0.35">
      <c r="A33">
        <v>37</v>
      </c>
      <c r="B33" t="s">
        <v>42</v>
      </c>
      <c r="C33">
        <v>8954</v>
      </c>
      <c r="D33">
        <v>105040</v>
      </c>
      <c r="E33">
        <v>115430</v>
      </c>
      <c r="F33">
        <v>42764</v>
      </c>
      <c r="G33">
        <v>45219</v>
      </c>
      <c r="H33">
        <v>48640</v>
      </c>
      <c r="I33" s="65">
        <f t="shared" si="4"/>
        <v>3421</v>
      </c>
      <c r="J33" s="8">
        <f t="shared" si="5"/>
        <v>4.7079774138189664E-3</v>
      </c>
      <c r="K33" s="65">
        <f t="shared" si="6"/>
        <v>5876</v>
      </c>
      <c r="L33" s="8">
        <f t="shared" si="7"/>
        <v>4.5457042089538614E-3</v>
      </c>
      <c r="M33">
        <v>105952</v>
      </c>
      <c r="N33" s="8">
        <f t="shared" si="8"/>
        <v>5.5311803639755989E-3</v>
      </c>
      <c r="O33" s="3">
        <v>95050.404975773301</v>
      </c>
      <c r="P33" s="8">
        <f t="shared" si="9"/>
        <v>0.82344628758358573</v>
      </c>
      <c r="Q33" s="8">
        <f t="shared" si="10"/>
        <v>9.2193422820174755E-3</v>
      </c>
      <c r="R33" s="8">
        <v>0.14019999999999999</v>
      </c>
      <c r="S33" s="126">
        <f t="shared" si="11"/>
        <v>16183.285999999998</v>
      </c>
      <c r="T33" s="8">
        <f t="shared" si="12"/>
        <v>5.7849655230279512E-3</v>
      </c>
      <c r="U33" s="2">
        <v>0.40951420890937018</v>
      </c>
      <c r="V33" s="2">
        <v>0.59048579109062982</v>
      </c>
      <c r="W33">
        <v>0</v>
      </c>
      <c r="Y33" s="3">
        <f t="shared" si="13"/>
        <v>2025.375</v>
      </c>
      <c r="Z33" s="3">
        <f t="shared" si="14"/>
        <v>72.239055569556456</v>
      </c>
      <c r="AA33" s="3">
        <f t="shared" si="15"/>
        <v>2097.6140555695565</v>
      </c>
      <c r="AB33" s="3"/>
      <c r="AC33" s="3">
        <f t="shared" si="16"/>
        <v>1976.8093497614129</v>
      </c>
      <c r="AD33" s="3">
        <f t="shared" si="17"/>
        <v>1214.5102799773979</v>
      </c>
      <c r="AE33" s="3">
        <f t="shared" si="18"/>
        <v>1935.5320151121332</v>
      </c>
      <c r="AF33" s="3">
        <f t="shared" si="19"/>
        <v>1111.6754224718843</v>
      </c>
      <c r="AG33" s="8">
        <f t="shared" si="20"/>
        <v>1.5004307805045428E-2</v>
      </c>
      <c r="AH33" s="3">
        <f t="shared" si="21"/>
        <v>1708.5045849415142</v>
      </c>
      <c r="AI33" s="3">
        <f t="shared" si="22"/>
        <v>5723.6808073205739</v>
      </c>
      <c r="AJ33" s="67"/>
      <c r="AK33" s="3">
        <f t="shared" si="23"/>
        <v>7821</v>
      </c>
      <c r="AL33" s="5"/>
      <c r="AM33" s="10">
        <v>0.22699655097926269</v>
      </c>
      <c r="AN33" s="10">
        <v>0.13411603062596003</v>
      </c>
      <c r="AO33" s="10">
        <v>0.16269094182027652</v>
      </c>
      <c r="AP33" s="10">
        <v>0.47619647657450076</v>
      </c>
      <c r="AQ33" s="10">
        <v>0</v>
      </c>
      <c r="AR33" s="10">
        <v>1.3871565199657748E-5</v>
      </c>
      <c r="AS33" s="10">
        <v>4.6680241992379176E-2</v>
      </c>
      <c r="AT33" s="10">
        <v>0.48816899129422192</v>
      </c>
      <c r="AU33" s="84">
        <v>0.46513689514819928</v>
      </c>
      <c r="AV33" s="84">
        <f t="shared" si="24"/>
        <v>1.3871565199657748E-5</v>
      </c>
      <c r="AW33" s="10">
        <v>0</v>
      </c>
      <c r="AX33" s="10">
        <f t="shared" si="25"/>
        <v>0.2776339444460994</v>
      </c>
      <c r="AY33" s="10">
        <f t="shared" si="26"/>
        <v>0.16106477787796231</v>
      </c>
      <c r="AZ33" s="10">
        <f t="shared" si="27"/>
        <v>0.16088329888494846</v>
      </c>
      <c r="BA33" s="10">
        <f t="shared" si="28"/>
        <v>0.40041797879098978</v>
      </c>
      <c r="BC33" s="13">
        <f t="shared" si="29"/>
        <v>2171.3750795129436</v>
      </c>
      <c r="BD33" s="13">
        <f t="shared" si="30"/>
        <v>1259.6876277835431</v>
      </c>
      <c r="BE33" s="13">
        <f t="shared" si="31"/>
        <v>1258.2682805791819</v>
      </c>
      <c r="BF33" s="13">
        <f t="shared" si="32"/>
        <v>3131.6690121243309</v>
      </c>
      <c r="BH33" s="13">
        <f t="shared" si="33"/>
        <v>2300.876252028645</v>
      </c>
      <c r="BI33" s="13">
        <f t="shared" si="34"/>
        <v>1268.7350867283697</v>
      </c>
      <c r="BJ33" s="13">
        <f t="shared" si="35"/>
        <v>1262.3395802584214</v>
      </c>
      <c r="BK33" s="13">
        <f t="shared" si="36"/>
        <v>3013.8661356053949</v>
      </c>
      <c r="BL33" s="13">
        <f t="shared" si="37"/>
        <v>7845.8170546208312</v>
      </c>
      <c r="BM33" s="71">
        <f t="shared" si="38"/>
        <v>0.99683690628419441</v>
      </c>
      <c r="BO33" s="13">
        <f t="shared" si="39"/>
        <v>2293.5983648150068</v>
      </c>
      <c r="BP33" s="13">
        <f t="shared" si="40"/>
        <v>1264.7219587485172</v>
      </c>
      <c r="BQ33" s="13">
        <f t="shared" si="41"/>
        <v>1258.3466818648933</v>
      </c>
      <c r="BR33" s="13">
        <f t="shared" si="42"/>
        <v>3004.3329945715823</v>
      </c>
    </row>
    <row r="34" spans="1:70" x14ac:dyDescent="0.35">
      <c r="A34">
        <v>37</v>
      </c>
      <c r="B34" t="s">
        <v>43</v>
      </c>
      <c r="C34">
        <v>9598</v>
      </c>
      <c r="D34">
        <v>24185</v>
      </c>
      <c r="E34">
        <v>24939</v>
      </c>
      <c r="F34">
        <v>9008</v>
      </c>
      <c r="G34">
        <v>9184</v>
      </c>
      <c r="H34">
        <v>9288</v>
      </c>
      <c r="I34" s="65">
        <f t="shared" si="4"/>
        <v>104</v>
      </c>
      <c r="J34" s="8">
        <f t="shared" si="5"/>
        <v>1.4312471529879348E-4</v>
      </c>
      <c r="K34" s="65">
        <f t="shared" si="6"/>
        <v>280</v>
      </c>
      <c r="L34" s="8">
        <f t="shared" si="7"/>
        <v>2.1660945856145016E-4</v>
      </c>
      <c r="M34">
        <v>24239</v>
      </c>
      <c r="N34" s="8">
        <f t="shared" si="8"/>
        <v>1.2653869756342922E-3</v>
      </c>
      <c r="O34" s="3">
        <v>0</v>
      </c>
      <c r="P34" s="8">
        <f t="shared" si="9"/>
        <v>0</v>
      </c>
      <c r="Q34" s="8">
        <f t="shared" si="10"/>
        <v>0</v>
      </c>
      <c r="R34" s="8">
        <v>4.9399999999999999E-2</v>
      </c>
      <c r="S34" s="126">
        <f t="shared" si="11"/>
        <v>1231.9866</v>
      </c>
      <c r="T34" s="8">
        <f t="shared" si="12"/>
        <v>4.4039263755410533E-4</v>
      </c>
      <c r="U34" s="2">
        <v>0.69878706199460916</v>
      </c>
      <c r="V34" s="2">
        <v>0.30121293800539084</v>
      </c>
      <c r="W34">
        <v>0</v>
      </c>
      <c r="Y34" s="3">
        <f t="shared" si="13"/>
        <v>145.19999999999999</v>
      </c>
      <c r="Z34" s="3">
        <f t="shared" si="14"/>
        <v>3.708764150943396</v>
      </c>
      <c r="AA34" s="3">
        <f t="shared" si="15"/>
        <v>148.9087641509434</v>
      </c>
      <c r="AB34" s="3"/>
      <c r="AC34" s="3">
        <f t="shared" si="16"/>
        <v>60.095928785497506</v>
      </c>
      <c r="AD34" s="3">
        <f t="shared" si="17"/>
        <v>92.457143159578493</v>
      </c>
      <c r="AE34" s="3">
        <f t="shared" si="18"/>
        <v>0</v>
      </c>
      <c r="AF34" s="3">
        <f t="shared" si="19"/>
        <v>10.178432790094917</v>
      </c>
      <c r="AG34" s="8">
        <f t="shared" si="20"/>
        <v>0</v>
      </c>
      <c r="AH34" s="3">
        <f t="shared" si="21"/>
        <v>0</v>
      </c>
      <c r="AI34" s="3">
        <f t="shared" si="22"/>
        <v>142.37463915498108</v>
      </c>
      <c r="AJ34" s="67"/>
      <c r="AK34" s="3">
        <f t="shared" si="23"/>
        <v>291</v>
      </c>
      <c r="AL34" s="5"/>
      <c r="AM34" s="10">
        <v>0.14130588499550764</v>
      </c>
      <c r="AN34" s="10">
        <v>9.1302448337825706E-2</v>
      </c>
      <c r="AO34" s="10">
        <v>0.114314113507038</v>
      </c>
      <c r="AP34" s="10">
        <v>0.65307755315962868</v>
      </c>
      <c r="AQ34" s="10">
        <v>0</v>
      </c>
      <c r="AR34" s="10">
        <v>0</v>
      </c>
      <c r="AS34" s="10">
        <v>0</v>
      </c>
      <c r="AT34" s="10">
        <v>0</v>
      </c>
      <c r="AU34" s="84">
        <v>1</v>
      </c>
      <c r="AV34" s="84">
        <f t="shared" si="24"/>
        <v>0</v>
      </c>
      <c r="AW34" s="10">
        <v>0.3</v>
      </c>
      <c r="AX34" s="10">
        <f t="shared" si="25"/>
        <v>0.3563139559264708</v>
      </c>
      <c r="AY34" s="10">
        <f t="shared" si="26"/>
        <v>0.20070539315887023</v>
      </c>
      <c r="AZ34" s="10">
        <f t="shared" si="27"/>
        <v>0.19922323294847366</v>
      </c>
      <c r="BA34" s="10">
        <f t="shared" si="28"/>
        <v>0.24375741796618525</v>
      </c>
      <c r="BC34" s="13">
        <f t="shared" si="29"/>
        <v>103.687361174603</v>
      </c>
      <c r="BD34" s="13">
        <f t="shared" si="30"/>
        <v>58.405269409231238</v>
      </c>
      <c r="BE34" s="13">
        <f t="shared" si="31"/>
        <v>57.973960788005833</v>
      </c>
      <c r="BF34" s="13">
        <f t="shared" si="32"/>
        <v>70.93340862815991</v>
      </c>
      <c r="BH34" s="13">
        <f t="shared" si="33"/>
        <v>109.87129271819519</v>
      </c>
      <c r="BI34" s="13">
        <f t="shared" si="34"/>
        <v>58.82475378415625</v>
      </c>
      <c r="BJ34" s="13">
        <f t="shared" si="35"/>
        <v>58.161543493223355</v>
      </c>
      <c r="BK34" s="13">
        <f t="shared" si="36"/>
        <v>68.265131889673413</v>
      </c>
      <c r="BL34" s="13">
        <f t="shared" si="37"/>
        <v>295.12272188524821</v>
      </c>
      <c r="BM34" s="71">
        <f t="shared" si="38"/>
        <v>0.98603048298378315</v>
      </c>
      <c r="BO34" s="13">
        <f t="shared" si="39"/>
        <v>108.33644382497462</v>
      </c>
      <c r="BP34" s="13">
        <f t="shared" si="40"/>
        <v>58.003000385193715</v>
      </c>
      <c r="BQ34" s="13">
        <f t="shared" si="41"/>
        <v>57.349054821705337</v>
      </c>
      <c r="BR34" s="13">
        <f t="shared" si="42"/>
        <v>67.311500968126339</v>
      </c>
    </row>
    <row r="35" spans="1:70" x14ac:dyDescent="0.35">
      <c r="A35">
        <v>25</v>
      </c>
      <c r="B35" t="s">
        <v>23</v>
      </c>
      <c r="C35">
        <v>9710</v>
      </c>
      <c r="D35">
        <v>40791</v>
      </c>
      <c r="E35">
        <v>67529</v>
      </c>
      <c r="F35">
        <v>16118</v>
      </c>
      <c r="G35">
        <v>19197</v>
      </c>
      <c r="H35">
        <v>22293</v>
      </c>
      <c r="I35" s="65">
        <f t="shared" si="4"/>
        <v>3096</v>
      </c>
      <c r="J35" s="8">
        <f t="shared" si="5"/>
        <v>4.2607126785102365E-3</v>
      </c>
      <c r="K35" s="65">
        <f t="shared" si="6"/>
        <v>6175</v>
      </c>
      <c r="L35" s="8">
        <f t="shared" si="7"/>
        <v>4.7770121664891243E-3</v>
      </c>
      <c r="M35">
        <v>42198</v>
      </c>
      <c r="N35" s="8">
        <f t="shared" si="8"/>
        <v>2.2029291471519397E-3</v>
      </c>
      <c r="O35" s="3">
        <v>48296.955949099705</v>
      </c>
      <c r="P35" s="8">
        <f t="shared" si="9"/>
        <v>0.7152031860252589</v>
      </c>
      <c r="Q35" s="8">
        <f t="shared" si="10"/>
        <v>4.6845267854225452E-3</v>
      </c>
      <c r="R35" s="8">
        <v>1.21E-2</v>
      </c>
      <c r="S35" s="126">
        <f t="shared" si="11"/>
        <v>817.10090000000002</v>
      </c>
      <c r="T35" s="8">
        <f t="shared" si="12"/>
        <v>2.920853363980041E-4</v>
      </c>
      <c r="U35" s="2">
        <v>0.52538126361655768</v>
      </c>
      <c r="V35" s="2">
        <v>0.47461873638344232</v>
      </c>
      <c r="W35">
        <v>7</v>
      </c>
      <c r="Y35" s="3">
        <f t="shared" si="13"/>
        <v>2540.1749999999997</v>
      </c>
      <c r="Z35" s="3">
        <f t="shared" si="14"/>
        <v>80.299137704248366</v>
      </c>
      <c r="AA35" s="3">
        <f t="shared" si="15"/>
        <v>2627.4741377042483</v>
      </c>
      <c r="AB35" s="3"/>
      <c r="AC35" s="3">
        <f t="shared" si="16"/>
        <v>1789.0095723067332</v>
      </c>
      <c r="AD35" s="3">
        <f t="shared" si="17"/>
        <v>61.321133596031359</v>
      </c>
      <c r="AE35" s="3">
        <f t="shared" si="18"/>
        <v>983.48139069759247</v>
      </c>
      <c r="AF35" s="3">
        <f t="shared" si="19"/>
        <v>0</v>
      </c>
      <c r="AG35" s="8">
        <f t="shared" si="20"/>
        <v>0</v>
      </c>
      <c r="AH35" s="3">
        <f t="shared" si="21"/>
        <v>0</v>
      </c>
      <c r="AI35" s="3">
        <f t="shared" si="22"/>
        <v>2833.8120966003571</v>
      </c>
      <c r="AJ35" s="67"/>
      <c r="AK35" s="3">
        <f t="shared" si="23"/>
        <v>5461</v>
      </c>
      <c r="AL35" s="5"/>
      <c r="AM35" s="10">
        <v>0.30636445533769063</v>
      </c>
      <c r="AN35" s="10">
        <v>0.16595380610021795</v>
      </c>
      <c r="AO35" s="10">
        <v>0.15340065359477112</v>
      </c>
      <c r="AP35" s="10">
        <v>0.37428108496732032</v>
      </c>
      <c r="AQ35" s="10">
        <v>0</v>
      </c>
      <c r="AR35" s="10">
        <v>1</v>
      </c>
      <c r="AS35" s="10">
        <v>0</v>
      </c>
      <c r="AT35" s="10">
        <v>0</v>
      </c>
      <c r="AU35" s="84">
        <v>0</v>
      </c>
      <c r="AV35" s="84">
        <f t="shared" si="24"/>
        <v>1</v>
      </c>
      <c r="AW35" s="10">
        <v>0.3</v>
      </c>
      <c r="AX35" s="10">
        <f t="shared" si="25"/>
        <v>0.2494415006206637</v>
      </c>
      <c r="AY35" s="10">
        <f t="shared" si="26"/>
        <v>0.1334198352720414</v>
      </c>
      <c r="AZ35" s="10">
        <f t="shared" si="27"/>
        <v>0.12570090237695417</v>
      </c>
      <c r="BA35" s="10">
        <f t="shared" si="28"/>
        <v>0.49143776173034076</v>
      </c>
      <c r="BC35" s="13">
        <f t="shared" si="29"/>
        <v>1362.2000348894444</v>
      </c>
      <c r="BD35" s="13">
        <f t="shared" si="30"/>
        <v>728.60572042061813</v>
      </c>
      <c r="BE35" s="13">
        <f t="shared" si="31"/>
        <v>686.45262788054674</v>
      </c>
      <c r="BF35" s="13">
        <f t="shared" si="32"/>
        <v>2683.741616809391</v>
      </c>
      <c r="BH35" s="13">
        <f t="shared" si="33"/>
        <v>1443.4418725542121</v>
      </c>
      <c r="BI35" s="13">
        <f t="shared" si="34"/>
        <v>733.83878788677259</v>
      </c>
      <c r="BJ35" s="13">
        <f t="shared" si="35"/>
        <v>688.67373955191204</v>
      </c>
      <c r="BK35" s="13">
        <f t="shared" si="36"/>
        <v>2582.788265395262</v>
      </c>
      <c r="BL35" s="13">
        <f t="shared" si="37"/>
        <v>5448.7426653881594</v>
      </c>
      <c r="BM35" s="71">
        <f t="shared" si="38"/>
        <v>1.0022495712065285</v>
      </c>
      <c r="BO35" s="13">
        <f t="shared" si="39"/>
        <v>1446.6889978290076</v>
      </c>
      <c r="BP35" s="13">
        <f t="shared" si="40"/>
        <v>735.48961049423644</v>
      </c>
      <c r="BQ35" s="13">
        <f t="shared" si="41"/>
        <v>690.22296016710027</v>
      </c>
      <c r="BR35" s="13">
        <f t="shared" si="42"/>
        <v>2588.5984315096548</v>
      </c>
    </row>
    <row r="36" spans="1:70" x14ac:dyDescent="0.35">
      <c r="A36">
        <v>65</v>
      </c>
      <c r="B36" t="s">
        <v>157</v>
      </c>
      <c r="C36">
        <v>9864</v>
      </c>
      <c r="D36">
        <v>8508</v>
      </c>
      <c r="E36">
        <v>20554</v>
      </c>
      <c r="F36">
        <v>4009</v>
      </c>
      <c r="G36">
        <v>6241</v>
      </c>
      <c r="H36">
        <v>10409</v>
      </c>
      <c r="I36" s="65">
        <f t="shared" si="4"/>
        <v>4168</v>
      </c>
      <c r="J36" s="8">
        <f t="shared" si="5"/>
        <v>5.7359982054362617E-3</v>
      </c>
      <c r="K36" s="65">
        <f t="shared" si="6"/>
        <v>6400</v>
      </c>
      <c r="L36" s="8">
        <f t="shared" si="7"/>
        <v>4.9510733385474326E-3</v>
      </c>
      <c r="M36">
        <v>9159</v>
      </c>
      <c r="N36" s="8">
        <f t="shared" si="8"/>
        <v>4.7814180906120233E-4</v>
      </c>
      <c r="O36" s="3">
        <v>0</v>
      </c>
      <c r="P36" s="8">
        <f t="shared" si="9"/>
        <v>0</v>
      </c>
      <c r="Q36" s="8">
        <f t="shared" si="10"/>
        <v>0</v>
      </c>
      <c r="R36" s="8">
        <v>3.6400000000000002E-2</v>
      </c>
      <c r="S36" s="126">
        <f t="shared" si="11"/>
        <v>748.16560000000004</v>
      </c>
      <c r="T36" s="8">
        <f t="shared" si="12"/>
        <v>2.6744334874360628E-4</v>
      </c>
      <c r="U36" s="2">
        <v>0.84426474992512723</v>
      </c>
      <c r="V36" s="2">
        <v>0.15573525007487277</v>
      </c>
      <c r="W36">
        <v>5</v>
      </c>
      <c r="Y36" s="3">
        <f t="shared" si="13"/>
        <v>1841.3999999999999</v>
      </c>
      <c r="Z36" s="3">
        <f t="shared" si="14"/>
        <v>37.65798113207547</v>
      </c>
      <c r="AA36" s="3">
        <f t="shared" si="15"/>
        <v>1884.0579811320754</v>
      </c>
      <c r="AB36" s="3"/>
      <c r="AC36" s="3">
        <f t="shared" si="16"/>
        <v>2408.4599151726306</v>
      </c>
      <c r="AD36" s="3">
        <f t="shared" si="17"/>
        <v>56.147732439843054</v>
      </c>
      <c r="AE36" s="3">
        <f t="shared" si="18"/>
        <v>0</v>
      </c>
      <c r="AF36" s="3">
        <f t="shared" si="19"/>
        <v>0</v>
      </c>
      <c r="AG36" s="8">
        <f t="shared" si="20"/>
        <v>0</v>
      </c>
      <c r="AH36" s="3">
        <f t="shared" si="21"/>
        <v>0</v>
      </c>
      <c r="AI36" s="3">
        <f t="shared" si="22"/>
        <v>2464.6076476124736</v>
      </c>
      <c r="AJ36" s="67"/>
      <c r="AK36" s="3">
        <f t="shared" si="23"/>
        <v>4349</v>
      </c>
      <c r="AL36" s="5"/>
      <c r="AM36" s="10">
        <v>0.27435055405810127</v>
      </c>
      <c r="AN36" s="10">
        <v>0.21192338424678056</v>
      </c>
      <c r="AO36" s="10">
        <v>0.14935535589497842</v>
      </c>
      <c r="AP36" s="10">
        <v>0.3643707058001398</v>
      </c>
      <c r="AQ36" s="10">
        <v>0</v>
      </c>
      <c r="AR36" s="10">
        <v>0</v>
      </c>
      <c r="AS36" s="10">
        <v>0</v>
      </c>
      <c r="AT36" s="10">
        <v>0.48541929180220522</v>
      </c>
      <c r="AU36" s="84">
        <v>0.51458070819779489</v>
      </c>
      <c r="AV36" s="84">
        <f t="shared" si="24"/>
        <v>0</v>
      </c>
      <c r="AW36" s="10">
        <v>0</v>
      </c>
      <c r="AX36" s="10">
        <f t="shared" si="25"/>
        <v>0.23289935864432837</v>
      </c>
      <c r="AY36" s="10">
        <f t="shared" si="26"/>
        <v>0.13531161044895518</v>
      </c>
      <c r="AZ36" s="10">
        <f t="shared" si="27"/>
        <v>0.18729395712453306</v>
      </c>
      <c r="BA36" s="10">
        <f t="shared" si="28"/>
        <v>0.44449507378218334</v>
      </c>
      <c r="BC36" s="13">
        <f t="shared" si="29"/>
        <v>1012.8793107441841</v>
      </c>
      <c r="BD36" s="13">
        <f t="shared" si="30"/>
        <v>588.47019384250609</v>
      </c>
      <c r="BE36" s="13">
        <f t="shared" si="31"/>
        <v>814.5414195345943</v>
      </c>
      <c r="BF36" s="13">
        <f t="shared" si="32"/>
        <v>1933.1090758787154</v>
      </c>
      <c r="BH36" s="13">
        <f t="shared" si="33"/>
        <v>1073.287602059607</v>
      </c>
      <c r="BI36" s="13">
        <f t="shared" si="34"/>
        <v>592.69676541597801</v>
      </c>
      <c r="BJ36" s="13">
        <f t="shared" si="35"/>
        <v>817.17698006748151</v>
      </c>
      <c r="BK36" s="13">
        <f t="shared" si="36"/>
        <v>1860.392001091524</v>
      </c>
      <c r="BL36" s="13">
        <f t="shared" si="37"/>
        <v>4343.5533486345903</v>
      </c>
      <c r="BM36" s="71">
        <f t="shared" si="38"/>
        <v>1.0012539621200052</v>
      </c>
      <c r="BO36" s="13">
        <f t="shared" si="39"/>
        <v>1074.633464056461</v>
      </c>
      <c r="BP36" s="13">
        <f t="shared" si="40"/>
        <v>593.43998470845918</v>
      </c>
      <c r="BQ36" s="13">
        <f t="shared" si="41"/>
        <v>818.20168904582636</v>
      </c>
      <c r="BR36" s="13">
        <f t="shared" si="42"/>
        <v>1862.7248621892534</v>
      </c>
    </row>
    <row r="37" spans="1:70" x14ac:dyDescent="0.35">
      <c r="A37">
        <v>25</v>
      </c>
      <c r="B37" t="s">
        <v>24</v>
      </c>
      <c r="C37">
        <v>9878</v>
      </c>
      <c r="D37">
        <v>7532</v>
      </c>
      <c r="E37">
        <v>9684</v>
      </c>
      <c r="F37">
        <v>1295</v>
      </c>
      <c r="G37">
        <v>1468</v>
      </c>
      <c r="H37">
        <v>1748</v>
      </c>
      <c r="I37" s="65">
        <f t="shared" si="4"/>
        <v>280</v>
      </c>
      <c r="J37" s="8">
        <f t="shared" si="5"/>
        <v>3.8533577195829015E-4</v>
      </c>
      <c r="K37" s="65">
        <f t="shared" si="6"/>
        <v>453</v>
      </c>
      <c r="L37" s="8">
        <f t="shared" si="7"/>
        <v>3.5044315974406046E-4</v>
      </c>
      <c r="M37">
        <v>7281</v>
      </c>
      <c r="N37" s="8">
        <f t="shared" si="8"/>
        <v>3.8010159534606551E-4</v>
      </c>
      <c r="O37" s="3">
        <v>0</v>
      </c>
      <c r="P37" s="8">
        <f t="shared" si="9"/>
        <v>0</v>
      </c>
      <c r="Q37" s="8">
        <f t="shared" si="10"/>
        <v>0</v>
      </c>
      <c r="R37" s="8">
        <v>2.2000000000000001E-3</v>
      </c>
      <c r="S37" s="126">
        <f t="shared" si="11"/>
        <v>21.3048</v>
      </c>
      <c r="T37" s="8">
        <f t="shared" si="12"/>
        <v>7.6157298014139956E-6</v>
      </c>
      <c r="U37" s="2">
        <v>0.5121436114044351</v>
      </c>
      <c r="V37" s="2">
        <v>0.4878563885955649</v>
      </c>
      <c r="W37">
        <v>0</v>
      </c>
      <c r="Y37" s="3">
        <f t="shared" si="13"/>
        <v>142.72499999999999</v>
      </c>
      <c r="Z37" s="3">
        <f t="shared" si="14"/>
        <v>4.5779006071805703</v>
      </c>
      <c r="AA37" s="3">
        <f t="shared" si="15"/>
        <v>147.30290060718056</v>
      </c>
      <c r="AB37" s="3"/>
      <c r="AC37" s="3">
        <f t="shared" si="16"/>
        <v>161.79673134557021</v>
      </c>
      <c r="AD37" s="3">
        <f t="shared" si="17"/>
        <v>1.598865558753795</v>
      </c>
      <c r="AE37" s="3">
        <f t="shared" si="18"/>
        <v>0</v>
      </c>
      <c r="AF37" s="3">
        <f t="shared" si="19"/>
        <v>0</v>
      </c>
      <c r="AG37" s="8">
        <f t="shared" si="20"/>
        <v>0</v>
      </c>
      <c r="AH37" s="3">
        <f t="shared" si="21"/>
        <v>0</v>
      </c>
      <c r="AI37" s="3">
        <f t="shared" si="22"/>
        <v>163.39559690432401</v>
      </c>
      <c r="AJ37" s="67"/>
      <c r="AK37" s="3">
        <f t="shared" si="23"/>
        <v>311</v>
      </c>
      <c r="AL37" s="5"/>
      <c r="AM37" s="10">
        <v>0.342213833157339</v>
      </c>
      <c r="AN37" s="10">
        <v>0.16174916578669485</v>
      </c>
      <c r="AO37" s="10">
        <v>0.17890817317845822</v>
      </c>
      <c r="AP37" s="10">
        <v>0.31712882787750796</v>
      </c>
      <c r="AQ37" s="10">
        <v>0</v>
      </c>
      <c r="AR37" s="10">
        <v>1</v>
      </c>
      <c r="AS37" s="10">
        <v>0</v>
      </c>
      <c r="AT37" s="10">
        <v>0</v>
      </c>
      <c r="AU37" s="84">
        <v>0</v>
      </c>
      <c r="AV37" s="84">
        <f t="shared" si="24"/>
        <v>1</v>
      </c>
      <c r="AW37" s="10">
        <v>0.3</v>
      </c>
      <c r="AX37" s="10">
        <f t="shared" si="25"/>
        <v>0.22076199836494501</v>
      </c>
      <c r="AY37" s="10">
        <f t="shared" si="26"/>
        <v>0.1367835475228599</v>
      </c>
      <c r="AZ37" s="10">
        <f t="shared" si="27"/>
        <v>0.10529488671000448</v>
      </c>
      <c r="BA37" s="10">
        <f t="shared" si="28"/>
        <v>0.53715956740219073</v>
      </c>
      <c r="BC37" s="13">
        <f t="shared" si="29"/>
        <v>68.656981491497902</v>
      </c>
      <c r="BD37" s="13">
        <f t="shared" si="30"/>
        <v>42.539683279609427</v>
      </c>
      <c r="BE37" s="13">
        <f t="shared" si="31"/>
        <v>32.746709766811392</v>
      </c>
      <c r="BF37" s="13">
        <f t="shared" si="32"/>
        <v>167.05662546208131</v>
      </c>
      <c r="BH37" s="13">
        <f t="shared" si="33"/>
        <v>72.75169533823329</v>
      </c>
      <c r="BI37" s="13">
        <f t="shared" si="34"/>
        <v>42.845216198651741</v>
      </c>
      <c r="BJ37" s="13">
        <f t="shared" si="35"/>
        <v>32.852666239709521</v>
      </c>
      <c r="BK37" s="13">
        <f t="shared" si="36"/>
        <v>160.77251595217172</v>
      </c>
      <c r="BL37" s="13">
        <f t="shared" si="37"/>
        <v>309.22209372876625</v>
      </c>
      <c r="BM37" s="71">
        <f t="shared" si="38"/>
        <v>1.005749609446708</v>
      </c>
      <c r="BO37" s="13">
        <f t="shared" si="39"/>
        <v>73.169989173014017</v>
      </c>
      <c r="BP37" s="13">
        <f t="shared" si="40"/>
        <v>43.091559458453759</v>
      </c>
      <c r="BQ37" s="13">
        <f t="shared" si="41"/>
        <v>33.0415562398709</v>
      </c>
      <c r="BR37" s="13">
        <f t="shared" si="42"/>
        <v>161.69689512866134</v>
      </c>
    </row>
    <row r="38" spans="1:70" x14ac:dyDescent="0.35">
      <c r="A38">
        <v>111</v>
      </c>
      <c r="B38" t="s">
        <v>208</v>
      </c>
      <c r="C38">
        <v>10046</v>
      </c>
      <c r="D38">
        <v>68175</v>
      </c>
      <c r="E38">
        <v>76093</v>
      </c>
      <c r="F38">
        <v>26666</v>
      </c>
      <c r="G38">
        <v>27443</v>
      </c>
      <c r="H38">
        <v>28088</v>
      </c>
      <c r="I38" s="65">
        <f t="shared" si="4"/>
        <v>645</v>
      </c>
      <c r="J38" s="8">
        <f t="shared" si="5"/>
        <v>8.8764847468963265E-4</v>
      </c>
      <c r="K38" s="65">
        <f t="shared" si="6"/>
        <v>1422</v>
      </c>
      <c r="L38" s="8">
        <f t="shared" si="7"/>
        <v>1.1000666074085076E-3</v>
      </c>
      <c r="M38">
        <v>69880</v>
      </c>
      <c r="N38" s="8">
        <f t="shared" si="8"/>
        <v>3.6480565145973159E-3</v>
      </c>
      <c r="O38" s="3">
        <v>2684.8349651478316</v>
      </c>
      <c r="P38" s="8">
        <f t="shared" si="9"/>
        <v>3.5283599873153007E-2</v>
      </c>
      <c r="Q38" s="8">
        <f t="shared" si="10"/>
        <v>2.6041354080222253E-4</v>
      </c>
      <c r="R38" s="8">
        <v>3.8399999999999997E-2</v>
      </c>
      <c r="S38" s="126">
        <f t="shared" si="11"/>
        <v>2921.9712</v>
      </c>
      <c r="T38" s="8">
        <f t="shared" si="12"/>
        <v>1.0445037337460767E-3</v>
      </c>
      <c r="U38" s="2">
        <v>0.67126623376623373</v>
      </c>
      <c r="V38" s="2">
        <v>0.32873376623376627</v>
      </c>
      <c r="W38">
        <v>0</v>
      </c>
      <c r="Y38" s="3">
        <f t="shared" si="13"/>
        <v>641.02499999999998</v>
      </c>
      <c r="Z38" s="3">
        <f t="shared" si="14"/>
        <v>16.990804687500003</v>
      </c>
      <c r="AA38" s="3">
        <f t="shared" si="15"/>
        <v>658.01580468750001</v>
      </c>
      <c r="AB38" s="3"/>
      <c r="AC38" s="3">
        <f t="shared" si="16"/>
        <v>372.71032756390275</v>
      </c>
      <c r="AD38" s="3">
        <f t="shared" si="17"/>
        <v>219.28575322699564</v>
      </c>
      <c r="AE38" s="3">
        <f t="shared" si="18"/>
        <v>54.671876796954365</v>
      </c>
      <c r="AF38" s="3">
        <f t="shared" si="19"/>
        <v>0</v>
      </c>
      <c r="AG38" s="8">
        <f t="shared" si="20"/>
        <v>0</v>
      </c>
      <c r="AH38" s="3">
        <f t="shared" si="21"/>
        <v>0</v>
      </c>
      <c r="AI38" s="3">
        <f t="shared" si="22"/>
        <v>646.66795758785281</v>
      </c>
      <c r="AJ38" s="67"/>
      <c r="AK38" s="3">
        <f t="shared" si="23"/>
        <v>1305</v>
      </c>
      <c r="AL38" s="5"/>
      <c r="AM38" s="10">
        <v>0.21525774350649349</v>
      </c>
      <c r="AN38" s="10">
        <v>0.14431567316017319</v>
      </c>
      <c r="AO38" s="10">
        <v>0.17125128722943719</v>
      </c>
      <c r="AP38" s="10">
        <v>0.46917529610389613</v>
      </c>
      <c r="AQ38" s="10">
        <v>0</v>
      </c>
      <c r="AR38" s="10">
        <v>0</v>
      </c>
      <c r="AS38" s="10">
        <v>0.1721327251572338</v>
      </c>
      <c r="AT38" s="10">
        <v>0.80435285545412571</v>
      </c>
      <c r="AU38" s="84">
        <v>2.351441938864051E-2</v>
      </c>
      <c r="AV38" s="84">
        <f t="shared" si="24"/>
        <v>0</v>
      </c>
      <c r="AW38" s="10">
        <v>0</v>
      </c>
      <c r="AX38" s="10">
        <f t="shared" si="25"/>
        <v>0.24396122771128892</v>
      </c>
      <c r="AY38" s="10">
        <f t="shared" si="26"/>
        <v>0.17641648038813362</v>
      </c>
      <c r="AZ38" s="10">
        <f t="shared" si="27"/>
        <v>0.19696510018448599</v>
      </c>
      <c r="BA38" s="10">
        <f t="shared" si="28"/>
        <v>0.38265719171609142</v>
      </c>
      <c r="BC38" s="13">
        <f t="shared" si="29"/>
        <v>318.36940216323205</v>
      </c>
      <c r="BD38" s="13">
        <f t="shared" si="30"/>
        <v>230.22350690651439</v>
      </c>
      <c r="BE38" s="13">
        <f t="shared" si="31"/>
        <v>257.03945574075419</v>
      </c>
      <c r="BF38" s="13">
        <f t="shared" si="32"/>
        <v>499.36763518949931</v>
      </c>
      <c r="BH38" s="13">
        <f t="shared" si="33"/>
        <v>337.35700649850401</v>
      </c>
      <c r="BI38" s="13">
        <f t="shared" si="34"/>
        <v>231.87704202183156</v>
      </c>
      <c r="BJ38" s="13">
        <f t="shared" si="35"/>
        <v>257.87114217031871</v>
      </c>
      <c r="BK38" s="13">
        <f t="shared" si="36"/>
        <v>480.58310092421402</v>
      </c>
      <c r="BL38" s="13">
        <f t="shared" si="37"/>
        <v>1307.6882916148684</v>
      </c>
      <c r="BM38" s="71">
        <f t="shared" si="38"/>
        <v>0.99794424127515236</v>
      </c>
      <c r="BO38" s="13">
        <f t="shared" si="39"/>
        <v>336.66348188900622</v>
      </c>
      <c r="BP38" s="13">
        <f t="shared" si="40"/>
        <v>231.40035876960332</v>
      </c>
      <c r="BQ38" s="13">
        <f t="shared" si="41"/>
        <v>257.34102131991563</v>
      </c>
      <c r="BR38" s="13">
        <f t="shared" si="42"/>
        <v>479.59513802147472</v>
      </c>
    </row>
    <row r="39" spans="1:70" x14ac:dyDescent="0.35">
      <c r="A39">
        <v>65</v>
      </c>
      <c r="B39" t="s">
        <v>158</v>
      </c>
      <c r="C39">
        <v>10928</v>
      </c>
      <c r="D39">
        <v>10845</v>
      </c>
      <c r="E39">
        <v>11427</v>
      </c>
      <c r="F39">
        <v>3948</v>
      </c>
      <c r="G39">
        <v>4048</v>
      </c>
      <c r="H39">
        <v>4197</v>
      </c>
      <c r="I39" s="65">
        <f t="shared" si="4"/>
        <v>149</v>
      </c>
      <c r="J39" s="8">
        <f t="shared" si="5"/>
        <v>2.0505367864923296E-4</v>
      </c>
      <c r="K39" s="65">
        <f t="shared" si="6"/>
        <v>249</v>
      </c>
      <c r="L39" s="8">
        <f t="shared" si="7"/>
        <v>1.9262769707786105E-4</v>
      </c>
      <c r="M39">
        <v>11285</v>
      </c>
      <c r="N39" s="8">
        <f t="shared" si="8"/>
        <v>5.8912876026374797E-4</v>
      </c>
      <c r="O39" s="3">
        <v>0</v>
      </c>
      <c r="P39" s="8">
        <f t="shared" si="9"/>
        <v>0</v>
      </c>
      <c r="Q39" s="8">
        <f t="shared" si="10"/>
        <v>0</v>
      </c>
      <c r="R39" s="8">
        <v>2.5700000000000001E-2</v>
      </c>
      <c r="S39" s="126">
        <f t="shared" si="11"/>
        <v>293.6739</v>
      </c>
      <c r="T39" s="8">
        <f t="shared" si="12"/>
        <v>1.049782711936969E-4</v>
      </c>
      <c r="U39" s="2">
        <v>0.78939580764488282</v>
      </c>
      <c r="V39" s="2">
        <v>0.21060419235511718</v>
      </c>
      <c r="W39">
        <v>0</v>
      </c>
      <c r="Y39" s="3">
        <f t="shared" si="13"/>
        <v>82.5</v>
      </c>
      <c r="Z39" s="3">
        <f t="shared" si="14"/>
        <v>1.8456196054254008</v>
      </c>
      <c r="AA39" s="3">
        <f t="shared" si="15"/>
        <v>84.345619605425398</v>
      </c>
      <c r="AB39" s="3"/>
      <c r="AC39" s="3">
        <f t="shared" si="16"/>
        <v>86.098974894606997</v>
      </c>
      <c r="AD39" s="3">
        <f t="shared" si="17"/>
        <v>22.039403524788128</v>
      </c>
      <c r="AE39" s="3">
        <f t="shared" si="18"/>
        <v>0</v>
      </c>
      <c r="AF39" s="3">
        <f t="shared" si="19"/>
        <v>0</v>
      </c>
      <c r="AG39" s="8">
        <f t="shared" si="20"/>
        <v>0</v>
      </c>
      <c r="AH39" s="3">
        <f t="shared" si="21"/>
        <v>0</v>
      </c>
      <c r="AI39" s="3">
        <f t="shared" si="22"/>
        <v>108.13837841939512</v>
      </c>
      <c r="AJ39" s="67"/>
      <c r="AK39" s="3">
        <f t="shared" si="23"/>
        <v>192</v>
      </c>
      <c r="AL39" s="5"/>
      <c r="AM39" s="10">
        <v>0.13051501849568434</v>
      </c>
      <c r="AN39" s="10">
        <v>0.12582474969173865</v>
      </c>
      <c r="AO39" s="10">
        <v>0.14993726263871757</v>
      </c>
      <c r="AP39" s="10">
        <v>0.59372296917385947</v>
      </c>
      <c r="AQ39" s="10">
        <v>0</v>
      </c>
      <c r="AR39" s="10">
        <v>3.371030557686798E-2</v>
      </c>
      <c r="AS39" s="10">
        <v>0</v>
      </c>
      <c r="AT39" s="10">
        <v>0.24882109912848055</v>
      </c>
      <c r="AU39" s="84">
        <v>0.71746859529465146</v>
      </c>
      <c r="AV39" s="84">
        <f t="shared" si="24"/>
        <v>3.371030557686798E-2</v>
      </c>
      <c r="AW39" s="10">
        <v>0.1</v>
      </c>
      <c r="AX39" s="10">
        <f t="shared" si="25"/>
        <v>0.31643726695419366</v>
      </c>
      <c r="AY39" s="10">
        <f t="shared" si="26"/>
        <v>0.18186333959545864</v>
      </c>
      <c r="AZ39" s="10">
        <f t="shared" si="27"/>
        <v>0.18947405316025989</v>
      </c>
      <c r="BA39" s="10">
        <f t="shared" si="28"/>
        <v>0.31222534029008775</v>
      </c>
      <c r="BC39" s="13">
        <f t="shared" si="29"/>
        <v>60.75595525520518</v>
      </c>
      <c r="BD39" s="13">
        <f t="shared" si="30"/>
        <v>34.917761202328059</v>
      </c>
      <c r="BE39" s="13">
        <f t="shared" si="31"/>
        <v>36.379018206769899</v>
      </c>
      <c r="BF39" s="13">
        <f t="shared" si="32"/>
        <v>59.947265335696848</v>
      </c>
      <c r="BH39" s="13">
        <f t="shared" si="33"/>
        <v>64.379450577176641</v>
      </c>
      <c r="BI39" s="13">
        <f t="shared" si="34"/>
        <v>35.168551163232245</v>
      </c>
      <c r="BJ39" s="13">
        <f t="shared" si="35"/>
        <v>36.496727512044679</v>
      </c>
      <c r="BK39" s="13">
        <f t="shared" si="36"/>
        <v>57.692250431935165</v>
      </c>
      <c r="BL39" s="13">
        <f t="shared" si="37"/>
        <v>193.73697968438876</v>
      </c>
      <c r="BM39" s="71">
        <f t="shared" si="38"/>
        <v>0.9910343410575595</v>
      </c>
      <c r="BO39" s="13">
        <f t="shared" si="39"/>
        <v>63.802246380399971</v>
      </c>
      <c r="BP39" s="13">
        <f t="shared" si="40"/>
        <v>34.853241928002937</v>
      </c>
      <c r="BQ39" s="13">
        <f t="shared" si="41"/>
        <v>36.169510300656498</v>
      </c>
      <c r="BR39" s="13">
        <f t="shared" si="42"/>
        <v>57.175001390940565</v>
      </c>
    </row>
    <row r="40" spans="1:70" x14ac:dyDescent="0.35">
      <c r="A40">
        <v>37</v>
      </c>
      <c r="B40" t="s">
        <v>44</v>
      </c>
      <c r="C40">
        <v>11530</v>
      </c>
      <c r="D40">
        <v>93571</v>
      </c>
      <c r="E40">
        <v>105169</v>
      </c>
      <c r="F40">
        <v>26298</v>
      </c>
      <c r="G40">
        <v>28166</v>
      </c>
      <c r="H40">
        <v>30668</v>
      </c>
      <c r="I40" s="65">
        <f t="shared" si="4"/>
        <v>2502</v>
      </c>
      <c r="J40" s="8">
        <f t="shared" si="5"/>
        <v>3.4432503622844357E-3</v>
      </c>
      <c r="K40" s="65">
        <f t="shared" si="6"/>
        <v>4370</v>
      </c>
      <c r="L40" s="8">
        <f t="shared" si="7"/>
        <v>3.3806547639769189E-3</v>
      </c>
      <c r="M40">
        <v>93604</v>
      </c>
      <c r="N40" s="8">
        <f t="shared" si="8"/>
        <v>4.8865581281105777E-3</v>
      </c>
      <c r="O40" s="3">
        <v>7767.6613428313494</v>
      </c>
      <c r="P40" s="8">
        <f t="shared" si="9"/>
        <v>7.3858849497773577E-2</v>
      </c>
      <c r="Q40" s="8">
        <f t="shared" si="10"/>
        <v>7.5341844854433335E-4</v>
      </c>
      <c r="R40" s="8">
        <v>0.1885</v>
      </c>
      <c r="S40" s="126">
        <f t="shared" si="11"/>
        <v>19824.356500000002</v>
      </c>
      <c r="T40" s="8">
        <f t="shared" si="12"/>
        <v>7.0865224076689416E-3</v>
      </c>
      <c r="U40" s="2">
        <v>0.74528190378629688</v>
      </c>
      <c r="V40" s="2">
        <v>0.25471809621370312</v>
      </c>
      <c r="W40">
        <v>469</v>
      </c>
      <c r="Y40" s="3">
        <f t="shared" si="13"/>
        <v>1541.1</v>
      </c>
      <c r="Z40" s="3">
        <f t="shared" si="14"/>
        <v>36.85561203262283</v>
      </c>
      <c r="AA40" s="3">
        <f t="shared" si="15"/>
        <v>2046.9556120326226</v>
      </c>
      <c r="AB40" s="3"/>
      <c r="AC40" s="3">
        <f t="shared" si="16"/>
        <v>1445.7693636664881</v>
      </c>
      <c r="AD40" s="3">
        <f t="shared" si="17"/>
        <v>1487.7624212528128</v>
      </c>
      <c r="AE40" s="3">
        <f t="shared" si="18"/>
        <v>158.17457290614416</v>
      </c>
      <c r="AF40" s="3">
        <f t="shared" si="19"/>
        <v>592.56028254774537</v>
      </c>
      <c r="AG40" s="8">
        <f t="shared" si="20"/>
        <v>0</v>
      </c>
      <c r="AH40" s="3">
        <f t="shared" si="21"/>
        <v>0</v>
      </c>
      <c r="AI40" s="3">
        <f t="shared" si="22"/>
        <v>2499.1460752776993</v>
      </c>
      <c r="AJ40" s="67"/>
      <c r="AK40" s="3">
        <f t="shared" si="23"/>
        <v>4546</v>
      </c>
      <c r="AL40" s="5"/>
      <c r="AM40" s="10">
        <v>0.18001935699933019</v>
      </c>
      <c r="AN40" s="10">
        <v>0.13194207084039244</v>
      </c>
      <c r="AO40" s="10">
        <v>0.17185353610968834</v>
      </c>
      <c r="AP40" s="10">
        <v>0.51618503605058907</v>
      </c>
      <c r="AQ40" s="10">
        <v>5.1728094180052427E-2</v>
      </c>
      <c r="AR40" s="10">
        <v>0.30106542551030335</v>
      </c>
      <c r="AS40" s="10">
        <v>0.64720648030964412</v>
      </c>
      <c r="AT40" s="10">
        <v>0</v>
      </c>
      <c r="AU40" s="84">
        <v>0</v>
      </c>
      <c r="AV40" s="84">
        <f t="shared" si="24"/>
        <v>0.35279351969035577</v>
      </c>
      <c r="AW40" s="10">
        <v>0</v>
      </c>
      <c r="AX40" s="10">
        <f t="shared" si="25"/>
        <v>0.30112254143606565</v>
      </c>
      <c r="AY40" s="10">
        <f t="shared" si="26"/>
        <v>0.16215175777074609</v>
      </c>
      <c r="AZ40" s="10">
        <f t="shared" si="27"/>
        <v>0.15630200174024256</v>
      </c>
      <c r="BA40" s="10">
        <f t="shared" si="28"/>
        <v>0.3804236990529456</v>
      </c>
      <c r="BC40" s="13">
        <f t="shared" si="29"/>
        <v>1368.9030733683544</v>
      </c>
      <c r="BD40" s="13">
        <f t="shared" si="30"/>
        <v>737.14189082581174</v>
      </c>
      <c r="BE40" s="13">
        <f t="shared" si="31"/>
        <v>710.54889991114271</v>
      </c>
      <c r="BF40" s="13">
        <f t="shared" si="32"/>
        <v>1729.4061358946906</v>
      </c>
      <c r="BH40" s="13">
        <f t="shared" si="33"/>
        <v>1450.5446813678868</v>
      </c>
      <c r="BI40" s="13">
        <f t="shared" si="34"/>
        <v>742.4362676591328</v>
      </c>
      <c r="BJ40" s="13">
        <f t="shared" si="35"/>
        <v>712.84797837711233</v>
      </c>
      <c r="BK40" s="13">
        <f t="shared" si="36"/>
        <v>1664.3516819632084</v>
      </c>
      <c r="BL40" s="13">
        <f t="shared" si="37"/>
        <v>4570.1806093673404</v>
      </c>
      <c r="BM40" s="71">
        <f t="shared" si="38"/>
        <v>0.99470904731472143</v>
      </c>
      <c r="BO40" s="13">
        <f t="shared" si="39"/>
        <v>1442.8699180908868</v>
      </c>
      <c r="BP40" s="13">
        <f t="shared" si="40"/>
        <v>738.50807249511354</v>
      </c>
      <c r="BQ40" s="13">
        <f t="shared" si="41"/>
        <v>709.07633345172258</v>
      </c>
      <c r="BR40" s="13">
        <f t="shared" si="42"/>
        <v>1655.5456759622773</v>
      </c>
    </row>
    <row r="41" spans="1:70" x14ac:dyDescent="0.35">
      <c r="A41">
        <v>65</v>
      </c>
      <c r="B41" t="s">
        <v>159</v>
      </c>
      <c r="C41">
        <v>12048</v>
      </c>
      <c r="D41">
        <v>54299</v>
      </c>
      <c r="E41">
        <v>76277</v>
      </c>
      <c r="F41">
        <v>15627</v>
      </c>
      <c r="G41">
        <v>17841</v>
      </c>
      <c r="H41">
        <v>22092</v>
      </c>
      <c r="I41" s="65">
        <f t="shared" ref="I41:I72" si="43">H41-G41</f>
        <v>4251</v>
      </c>
      <c r="J41" s="8">
        <f t="shared" ref="J41:J72" si="44">I41/$I$6</f>
        <v>5.8502227378381833E-3</v>
      </c>
      <c r="K41" s="65">
        <f t="shared" ref="K41:K72" si="45">(H41-F41)</f>
        <v>6465</v>
      </c>
      <c r="L41" s="8">
        <f t="shared" ref="L41:L72" si="46">K41/$K$6</f>
        <v>5.0013576771420548E-3</v>
      </c>
      <c r="M41">
        <v>54907</v>
      </c>
      <c r="N41" s="8">
        <f t="shared" ref="N41:N72" si="47">M41/$M$6</f>
        <v>2.8663972387950034E-3</v>
      </c>
      <c r="O41" s="3">
        <v>5307.4355285102883</v>
      </c>
      <c r="P41" s="8">
        <f t="shared" ref="P41:P72" si="48">O41/E41</f>
        <v>6.9581073305325175E-2</v>
      </c>
      <c r="Q41" s="8">
        <f t="shared" ref="Q41:Q72" si="49">O41/$O$6</f>
        <v>5.1479070278078614E-4</v>
      </c>
      <c r="R41" s="8">
        <v>2.5399999999999999E-2</v>
      </c>
      <c r="S41" s="126">
        <f t="shared" ref="S41:S72" si="50">R41*E41</f>
        <v>1937.4358</v>
      </c>
      <c r="T41" s="8">
        <f t="shared" ref="T41:T72" si="51">S41/$S$6</f>
        <v>6.9256634938541387E-4</v>
      </c>
      <c r="U41" s="2">
        <v>0.601688282647585</v>
      </c>
      <c r="V41" s="2">
        <v>0.398311717352415</v>
      </c>
      <c r="W41">
        <v>107</v>
      </c>
      <c r="Y41" s="3">
        <f t="shared" ref="Y41:Y72" si="52">0.825*(G41-F41)</f>
        <v>1826.55</v>
      </c>
      <c r="Z41" s="3">
        <f t="shared" ref="Z41:Z72" si="53">(U41*0.015*Y41)+(V41*0.05*Y41)</f>
        <v>52.862019356551883</v>
      </c>
      <c r="AA41" s="3">
        <f t="shared" ref="AA41:AA72" si="54">W41+Y41+Z41</f>
        <v>1986.4120193565518</v>
      </c>
      <c r="AB41" s="3"/>
      <c r="AC41" s="3">
        <f t="shared" ref="AC41:AC72" si="55">J41*$AC$6</f>
        <v>2456.4210891072103</v>
      </c>
      <c r="AD41" s="3">
        <f t="shared" ref="AD41:AD72" si="56">T41*$AD$6</f>
        <v>145.39912944109335</v>
      </c>
      <c r="AE41" s="3">
        <f t="shared" ref="AE41:AE72" si="57">Q41*$AE$6</f>
        <v>108.0764609702987</v>
      </c>
      <c r="AF41" s="3">
        <f t="shared" ref="AF41:AF72" si="58">MAX(((AC41+AD41+AE41+AA41)-(L41*$W$5)),0)</f>
        <v>0</v>
      </c>
      <c r="AG41" s="8">
        <f t="shared" ref="AG41:AG72" si="59">IF(AND(Q41&gt;$Q$6, T41&gt;$T$6, AV41&lt;0.5),1,0)*(T41+Q41)</f>
        <v>0</v>
      </c>
      <c r="AH41" s="3">
        <f t="shared" ref="AH41:AH72" si="60">(AG41/$AG$6)*$AF$6</f>
        <v>0</v>
      </c>
      <c r="AI41" s="3">
        <f t="shared" ref="AI41:AI72" si="61">AC41+AD41+AE41-AF41+AH41</f>
        <v>2709.8966795186025</v>
      </c>
      <c r="AJ41" s="67"/>
      <c r="AK41" s="3">
        <f t="shared" ref="AK41:AK72" si="62">MAX(8,ROUND(AI41+AA41,0))</f>
        <v>4696</v>
      </c>
      <c r="AL41" s="5"/>
      <c r="AM41" s="10">
        <v>0.33940356104651159</v>
      </c>
      <c r="AN41" s="10">
        <v>0.20838488483899822</v>
      </c>
      <c r="AO41" s="10">
        <v>0.16702150566487764</v>
      </c>
      <c r="AP41" s="10">
        <v>0.28519004844961249</v>
      </c>
      <c r="AQ41" s="10">
        <v>0.26021153153437027</v>
      </c>
      <c r="AR41" s="10">
        <v>0</v>
      </c>
      <c r="AS41" s="10">
        <v>0.63655417290362737</v>
      </c>
      <c r="AT41" s="10">
        <v>0.1032342955620023</v>
      </c>
      <c r="AU41" s="84">
        <v>0</v>
      </c>
      <c r="AV41" s="84">
        <f t="shared" ref="AV41:AV72" si="63">AR41+AQ41</f>
        <v>0.26021153153437027</v>
      </c>
      <c r="AW41" s="10">
        <v>0</v>
      </c>
      <c r="AX41" s="10">
        <f t="shared" ref="AX41:AX72" si="64">VLOOKUP($A41,$AL$1:$AP$6,2,FALSE)+(0.5+$AW41)*(VLOOKUP($A41,$AL$1:$AP$6,2,FALSE)-AM41)</f>
        <v>0.20037285515012321</v>
      </c>
      <c r="AY41" s="10">
        <f t="shared" ref="AY41:AY72" si="65">VLOOKUP($A41,$AL$1:$AP$6,3,FALSE)+(0.5+$AW41)*(VLOOKUP($A41,$AL$1:$AP$6,3,FALSE)-AN41)</f>
        <v>0.13708086015284637</v>
      </c>
      <c r="AZ41" s="10">
        <f t="shared" ref="AZ41:AZ72" si="66">VLOOKUP($A41,$AL$1:$AP$6,4,FALSE)+(0.5+$AW41)*(VLOOKUP($A41,$AL$1:$AP$6,4,FALSE)-AO41)</f>
        <v>0.17846088223958345</v>
      </c>
      <c r="BA41" s="10">
        <f t="shared" ref="BA41:BA72" si="67">VLOOKUP($A41,$AL$1:$AP$6,5,FALSE)+(0.5+$AW41)*(VLOOKUP($A41,$AL$1:$AP$6,5,FALSE)-AP41)</f>
        <v>0.48408540245744702</v>
      </c>
      <c r="BC41" s="13">
        <f t="shared" ref="BC41:BC72" si="68">MAX(4,AX41*$AK41)</f>
        <v>940.9509277849786</v>
      </c>
      <c r="BD41" s="13">
        <f t="shared" ref="BD41:BD72" si="69">MAX(4,AY41*$AK41)</f>
        <v>643.73171927776662</v>
      </c>
      <c r="BE41" s="13">
        <f t="shared" ref="BE41:BE72" si="70">AZ41*$AK41</f>
        <v>838.05230299708387</v>
      </c>
      <c r="BF41" s="13">
        <f t="shared" ref="BF41:BF72" si="71">BA41*$AK41</f>
        <v>2273.2650499401711</v>
      </c>
      <c r="BH41" s="13">
        <f t="shared" ref="BH41:BH72" si="72">BC41*BC$2</f>
        <v>997.06939832357614</v>
      </c>
      <c r="BI41" s="13">
        <f t="shared" ref="BI41:BI72" si="73">BD41*BD$2</f>
        <v>648.35519590259935</v>
      </c>
      <c r="BJ41" s="13">
        <f t="shared" ref="BJ41:BJ72" si="74">BE41*BE$2</f>
        <v>840.7639362195373</v>
      </c>
      <c r="BK41" s="13">
        <f t="shared" ref="BK41:BK72" si="75">BF41*BF$2</f>
        <v>2187.7524491716572</v>
      </c>
      <c r="BL41" s="13">
        <f t="shared" ref="BL41:BL72" si="76">SUM(BH41:BK41)</f>
        <v>4673.9409796173695</v>
      </c>
      <c r="BM41" s="71">
        <f t="shared" ref="BM41:BM72" si="77">AK41/BL41</f>
        <v>1.0047195761518659</v>
      </c>
      <c r="BO41" s="13">
        <f t="shared" ref="BO41:BO72" si="78">MAX(4,BH41*$BM41)</f>
        <v>1001.7751432776594</v>
      </c>
      <c r="BP41" s="13">
        <f t="shared" ref="BP41:BP72" si="79">MAX(4,BI41*$BM41)</f>
        <v>651.41515762311963</v>
      </c>
      <c r="BQ41" s="13">
        <f t="shared" ref="BQ41:BQ72" si="80">IF(SUM(BO41:BP41)&gt;=AK41,0,(BJ41*$BM41))</f>
        <v>844.73198564226789</v>
      </c>
      <c r="BR41" s="13">
        <f t="shared" ref="BR41:BR72" si="81">IF(SUM(BO41:BP41)&gt;=AK41,0,(BK41*$BM41))</f>
        <v>2198.0777134569539</v>
      </c>
    </row>
    <row r="42" spans="1:70" x14ac:dyDescent="0.35">
      <c r="A42">
        <v>37</v>
      </c>
      <c r="B42" t="s">
        <v>45</v>
      </c>
      <c r="C42">
        <v>12552</v>
      </c>
      <c r="D42">
        <v>49739</v>
      </c>
      <c r="E42">
        <v>50062</v>
      </c>
      <c r="F42">
        <v>15467</v>
      </c>
      <c r="G42">
        <v>15507</v>
      </c>
      <c r="H42">
        <v>15568</v>
      </c>
      <c r="I42" s="65">
        <f t="shared" si="43"/>
        <v>61</v>
      </c>
      <c r="J42" s="8">
        <f t="shared" si="44"/>
        <v>8.3948150319484646E-5</v>
      </c>
      <c r="K42" s="65">
        <f t="shared" si="45"/>
        <v>101</v>
      </c>
      <c r="L42" s="8">
        <f t="shared" si="46"/>
        <v>7.8134126123951663E-5</v>
      </c>
      <c r="M42">
        <v>50711</v>
      </c>
      <c r="N42" s="8">
        <f t="shared" si="47"/>
        <v>2.6473467932419076E-3</v>
      </c>
      <c r="O42" s="3">
        <v>3031.166443171257</v>
      </c>
      <c r="P42" s="8">
        <f t="shared" si="48"/>
        <v>6.0548249034622206E-2</v>
      </c>
      <c r="Q42" s="8">
        <f t="shared" si="49"/>
        <v>2.9400570108548276E-4</v>
      </c>
      <c r="R42" s="8">
        <v>0.21709999999999999</v>
      </c>
      <c r="S42" s="126">
        <f t="shared" si="50"/>
        <v>10868.4602</v>
      </c>
      <c r="T42" s="8">
        <f t="shared" si="51"/>
        <v>3.8850989561329801E-3</v>
      </c>
      <c r="U42" s="2">
        <v>0.78900971623447658</v>
      </c>
      <c r="V42" s="2">
        <v>0.21099028376552342</v>
      </c>
      <c r="W42">
        <v>0</v>
      </c>
      <c r="Y42" s="3">
        <f t="shared" si="52"/>
        <v>33</v>
      </c>
      <c r="Z42" s="3">
        <f t="shared" si="53"/>
        <v>0.73869377774917955</v>
      </c>
      <c r="AA42" s="3">
        <f t="shared" si="54"/>
        <v>33.738693777749177</v>
      </c>
      <c r="AB42" s="3"/>
      <c r="AC42" s="3">
        <f t="shared" si="55"/>
        <v>35.248573614570653</v>
      </c>
      <c r="AD42" s="3">
        <f t="shared" si="56"/>
        <v>815.647492136344</v>
      </c>
      <c r="AE42" s="3">
        <f t="shared" si="57"/>
        <v>61.724299811104608</v>
      </c>
      <c r="AF42" s="3">
        <f t="shared" si="58"/>
        <v>841.28897457584571</v>
      </c>
      <c r="AG42" s="8">
        <f t="shared" si="59"/>
        <v>0</v>
      </c>
      <c r="AH42" s="3">
        <f t="shared" si="60"/>
        <v>0</v>
      </c>
      <c r="AI42" s="3">
        <f t="shared" si="61"/>
        <v>71.331390986173574</v>
      </c>
      <c r="AJ42" s="67"/>
      <c r="AK42" s="3">
        <f t="shared" si="62"/>
        <v>105</v>
      </c>
      <c r="AL42" s="5"/>
      <c r="AM42" s="10">
        <v>0.12594257126311048</v>
      </c>
      <c r="AN42" s="10">
        <v>0.10364028698281964</v>
      </c>
      <c r="AO42" s="10">
        <v>0.13860928726165195</v>
      </c>
      <c r="AP42" s="10">
        <v>0.63180785449241794</v>
      </c>
      <c r="AQ42" s="10">
        <v>7.6219718662327886E-5</v>
      </c>
      <c r="AR42" s="10">
        <v>1.8312221567508266E-4</v>
      </c>
      <c r="AS42" s="10">
        <v>2.5707180430666033E-4</v>
      </c>
      <c r="AT42" s="10">
        <v>0.22474383833117451</v>
      </c>
      <c r="AU42" s="84">
        <v>0.77473974793018141</v>
      </c>
      <c r="AV42" s="84">
        <f t="shared" si="63"/>
        <v>2.5934193433741056E-4</v>
      </c>
      <c r="AW42" s="10">
        <v>0.1</v>
      </c>
      <c r="AX42" s="10">
        <f t="shared" si="64"/>
        <v>0.34164215850691315</v>
      </c>
      <c r="AY42" s="10">
        <f t="shared" si="65"/>
        <v>0.18114680721398002</v>
      </c>
      <c r="AZ42" s="10">
        <f t="shared" si="66"/>
        <v>0.17521178209110133</v>
      </c>
      <c r="BA42" s="10">
        <f t="shared" si="67"/>
        <v>0.30199925218800538</v>
      </c>
      <c r="BC42" s="13">
        <f t="shared" si="68"/>
        <v>35.872426643225879</v>
      </c>
      <c r="BD42" s="13">
        <f t="shared" si="69"/>
        <v>19.020414757467901</v>
      </c>
      <c r="BE42" s="13">
        <f t="shared" si="70"/>
        <v>18.397237119565641</v>
      </c>
      <c r="BF42" s="13">
        <f t="shared" si="71"/>
        <v>31.709921479740565</v>
      </c>
      <c r="BH42" s="13">
        <f t="shared" si="72"/>
        <v>38.011864161465823</v>
      </c>
      <c r="BI42" s="13">
        <f t="shared" si="73"/>
        <v>19.157025150263895</v>
      </c>
      <c r="BJ42" s="13">
        <f t="shared" si="74"/>
        <v>18.456763904703468</v>
      </c>
      <c r="BK42" s="13">
        <f t="shared" si="75"/>
        <v>30.517100670759515</v>
      </c>
      <c r="BL42" s="13">
        <f t="shared" si="76"/>
        <v>106.1427538871927</v>
      </c>
      <c r="BM42" s="71">
        <f t="shared" si="77"/>
        <v>0.98923380216413825</v>
      </c>
      <c r="BO42" s="13">
        <f t="shared" si="78"/>
        <v>37.602620911793579</v>
      </c>
      <c r="BP42" s="13">
        <f t="shared" si="79"/>
        <v>18.950776827549575</v>
      </c>
      <c r="BQ42" s="13">
        <f t="shared" si="80"/>
        <v>18.258054733095637</v>
      </c>
      <c r="BR42" s="13">
        <f t="shared" si="81"/>
        <v>30.188547527561209</v>
      </c>
    </row>
    <row r="43" spans="1:70" x14ac:dyDescent="0.35">
      <c r="A43">
        <v>71</v>
      </c>
      <c r="B43" t="s">
        <v>187</v>
      </c>
      <c r="C43">
        <v>13210</v>
      </c>
      <c r="D43">
        <v>86866</v>
      </c>
      <c r="E43">
        <v>121345</v>
      </c>
      <c r="F43">
        <v>24586</v>
      </c>
      <c r="G43">
        <v>27983</v>
      </c>
      <c r="H43">
        <v>33078</v>
      </c>
      <c r="I43" s="65">
        <f t="shared" si="43"/>
        <v>5095</v>
      </c>
      <c r="J43" s="8">
        <f t="shared" si="44"/>
        <v>7.0117348504553159E-3</v>
      </c>
      <c r="K43" s="65">
        <f t="shared" si="45"/>
        <v>8492</v>
      </c>
      <c r="L43" s="8">
        <f t="shared" si="46"/>
        <v>6.5694554360851247E-3</v>
      </c>
      <c r="M43">
        <v>89829</v>
      </c>
      <c r="N43" s="8">
        <f t="shared" si="47"/>
        <v>4.689485813534091E-3</v>
      </c>
      <c r="O43" s="3">
        <v>32483.824097218465</v>
      </c>
      <c r="P43" s="8">
        <f t="shared" si="48"/>
        <v>0.267698084776616</v>
      </c>
      <c r="Q43" s="8">
        <f t="shared" si="49"/>
        <v>3.1507439979602029E-3</v>
      </c>
      <c r="R43" s="8">
        <v>0.1022</v>
      </c>
      <c r="S43" s="126">
        <f t="shared" si="50"/>
        <v>12401.459000000001</v>
      </c>
      <c r="T43" s="8">
        <f t="shared" si="51"/>
        <v>4.4330930535519614E-3</v>
      </c>
      <c r="U43" s="2">
        <v>0.63259920836293515</v>
      </c>
      <c r="V43" s="2">
        <v>0.36740079163706485</v>
      </c>
      <c r="W43">
        <v>62</v>
      </c>
      <c r="Y43" s="3">
        <f t="shared" si="52"/>
        <v>2802.5249999999996</v>
      </c>
      <c r="Z43" s="3">
        <f t="shared" si="53"/>
        <v>78.075621625393268</v>
      </c>
      <c r="AA43" s="3">
        <f t="shared" si="54"/>
        <v>2942.6006216253927</v>
      </c>
      <c r="AB43" s="3"/>
      <c r="AC43" s="3">
        <f t="shared" si="55"/>
        <v>2944.1226650202866</v>
      </c>
      <c r="AD43" s="3">
        <f t="shared" si="56"/>
        <v>930.6947576788931</v>
      </c>
      <c r="AE43" s="3">
        <f t="shared" si="57"/>
        <v>661.47515657048154</v>
      </c>
      <c r="AF43" s="3">
        <f t="shared" si="58"/>
        <v>0</v>
      </c>
      <c r="AG43" s="8">
        <f t="shared" si="59"/>
        <v>7.5838370515121638E-3</v>
      </c>
      <c r="AH43" s="3">
        <f t="shared" si="60"/>
        <v>863.55335696331622</v>
      </c>
      <c r="AI43" s="3">
        <f t="shared" si="61"/>
        <v>5399.8459362329777</v>
      </c>
      <c r="AJ43" s="67"/>
      <c r="AK43" s="3">
        <f t="shared" si="62"/>
        <v>8342</v>
      </c>
      <c r="AL43" s="5"/>
      <c r="AM43" s="10">
        <v>0.15808410636354409</v>
      </c>
      <c r="AN43" s="10">
        <v>0.10671484218004672</v>
      </c>
      <c r="AO43" s="10">
        <v>0.18345562637436985</v>
      </c>
      <c r="AP43" s="10">
        <v>0.55174542508203939</v>
      </c>
      <c r="AQ43" s="10">
        <v>0</v>
      </c>
      <c r="AR43" s="10">
        <v>7.902642886043171E-6</v>
      </c>
      <c r="AS43" s="10">
        <v>0.30224731717776965</v>
      </c>
      <c r="AT43" s="10">
        <v>0.53255404819738417</v>
      </c>
      <c r="AU43" s="84">
        <v>0.16519073198196013</v>
      </c>
      <c r="AV43" s="84">
        <f t="shared" si="63"/>
        <v>7.902642886043171E-6</v>
      </c>
      <c r="AW43" s="10">
        <v>0</v>
      </c>
      <c r="AX43" s="10">
        <f t="shared" si="64"/>
        <v>0.28944157762505429</v>
      </c>
      <c r="AY43" s="10">
        <f t="shared" si="65"/>
        <v>0.18377660313224553</v>
      </c>
      <c r="AZ43" s="10">
        <f t="shared" si="66"/>
        <v>0.17308800232205837</v>
      </c>
      <c r="BA43" s="10">
        <f t="shared" si="67"/>
        <v>0.35369381692064172</v>
      </c>
      <c r="BC43" s="13">
        <f t="shared" si="68"/>
        <v>2414.5216405482029</v>
      </c>
      <c r="BD43" s="13">
        <f t="shared" si="69"/>
        <v>1533.0644233291923</v>
      </c>
      <c r="BE43" s="13">
        <f t="shared" si="70"/>
        <v>1443.9001153706108</v>
      </c>
      <c r="BF43" s="13">
        <f t="shared" si="71"/>
        <v>2950.5138207519931</v>
      </c>
      <c r="BH43" s="13">
        <f t="shared" si="72"/>
        <v>2558.5241145867576</v>
      </c>
      <c r="BI43" s="13">
        <f t="shared" si="73"/>
        <v>1544.0753574083421</v>
      </c>
      <c r="BJ43" s="13">
        <f t="shared" si="74"/>
        <v>1448.5720523234013</v>
      </c>
      <c r="BK43" s="13">
        <f t="shared" si="75"/>
        <v>2839.5253944694578</v>
      </c>
      <c r="BL43" s="13">
        <f t="shared" si="76"/>
        <v>8390.6969187879586</v>
      </c>
      <c r="BM43" s="71">
        <f t="shared" si="77"/>
        <v>0.99419632013177361</v>
      </c>
      <c r="BO43" s="13">
        <f t="shared" si="78"/>
        <v>2543.6752596905585</v>
      </c>
      <c r="BP43" s="13">
        <f t="shared" si="79"/>
        <v>1535.1140383415268</v>
      </c>
      <c r="BQ43" s="13">
        <f t="shared" si="80"/>
        <v>1440.1650038656567</v>
      </c>
      <c r="BR43" s="13">
        <f t="shared" si="81"/>
        <v>2823.0456981022576</v>
      </c>
    </row>
    <row r="44" spans="1:70" x14ac:dyDescent="0.35">
      <c r="A44">
        <v>71</v>
      </c>
      <c r="B44" t="s">
        <v>188</v>
      </c>
      <c r="C44">
        <v>13214</v>
      </c>
      <c r="D44">
        <v>79737</v>
      </c>
      <c r="E44">
        <v>92822</v>
      </c>
      <c r="F44">
        <v>24418</v>
      </c>
      <c r="G44">
        <v>25868</v>
      </c>
      <c r="H44">
        <v>28043</v>
      </c>
      <c r="I44" s="65">
        <f t="shared" si="43"/>
        <v>2175</v>
      </c>
      <c r="J44" s="8">
        <f t="shared" si="44"/>
        <v>2.9932332286045755E-3</v>
      </c>
      <c r="K44" s="65">
        <f t="shared" si="45"/>
        <v>3625</v>
      </c>
      <c r="L44" s="8">
        <f t="shared" si="46"/>
        <v>2.8043188831616316E-3</v>
      </c>
      <c r="M44">
        <v>84364</v>
      </c>
      <c r="N44" s="8">
        <f t="shared" si="47"/>
        <v>4.4041877475313107E-3</v>
      </c>
      <c r="O44" s="3">
        <v>21890.439076500323</v>
      </c>
      <c r="P44" s="8">
        <f t="shared" si="48"/>
        <v>0.23583244356402924</v>
      </c>
      <c r="Q44" s="8">
        <f t="shared" si="49"/>
        <v>2.1232466142710941E-3</v>
      </c>
      <c r="R44" s="8">
        <v>8.3900000000000002E-2</v>
      </c>
      <c r="S44" s="126">
        <f t="shared" si="50"/>
        <v>7787.7658000000001</v>
      </c>
      <c r="T44" s="8">
        <f t="shared" si="51"/>
        <v>2.7838571631506846E-3</v>
      </c>
      <c r="U44" s="2">
        <v>0.76866879747623595</v>
      </c>
      <c r="V44" s="2">
        <v>0.23133120252376405</v>
      </c>
      <c r="W44">
        <v>3</v>
      </c>
      <c r="Y44" s="3">
        <f t="shared" si="52"/>
        <v>1196.25</v>
      </c>
      <c r="Z44" s="3">
        <f t="shared" si="53"/>
        <v>27.629298285666845</v>
      </c>
      <c r="AA44" s="3">
        <f t="shared" si="54"/>
        <v>1226.8792982856669</v>
      </c>
      <c r="AB44" s="3"/>
      <c r="AC44" s="3">
        <f t="shared" si="55"/>
        <v>1256.8138952736258</v>
      </c>
      <c r="AD44" s="3">
        <f t="shared" si="56"/>
        <v>584.4500073814678</v>
      </c>
      <c r="AE44" s="3">
        <f t="shared" si="57"/>
        <v>445.75975944791975</v>
      </c>
      <c r="AF44" s="3">
        <f t="shared" si="58"/>
        <v>0</v>
      </c>
      <c r="AG44" s="8">
        <f t="shared" si="59"/>
        <v>4.9071037774217792E-3</v>
      </c>
      <c r="AH44" s="3">
        <f t="shared" si="60"/>
        <v>558.7601515139371</v>
      </c>
      <c r="AI44" s="3">
        <f t="shared" si="61"/>
        <v>2845.7838136169507</v>
      </c>
      <c r="AJ44" s="67"/>
      <c r="AK44" s="3">
        <f t="shared" si="62"/>
        <v>4073</v>
      </c>
      <c r="AL44" s="5"/>
      <c r="AM44" s="10">
        <v>0.10428863060894109</v>
      </c>
      <c r="AN44" s="10">
        <v>7.8673521231995378E-2</v>
      </c>
      <c r="AO44" s="10">
        <v>0.12963242095941777</v>
      </c>
      <c r="AP44" s="10">
        <v>0.6874054271996457</v>
      </c>
      <c r="AQ44" s="10">
        <v>0</v>
      </c>
      <c r="AR44" s="10">
        <v>1.3469163694701223E-5</v>
      </c>
      <c r="AS44" s="10">
        <v>1.6025125939492636E-4</v>
      </c>
      <c r="AT44" s="10">
        <v>4.7162303705240013E-3</v>
      </c>
      <c r="AU44" s="84">
        <v>0.99511004920638646</v>
      </c>
      <c r="AV44" s="84">
        <f t="shared" si="63"/>
        <v>1.3469163694701223E-5</v>
      </c>
      <c r="AW44" s="10">
        <v>0.3</v>
      </c>
      <c r="AX44" s="10">
        <f t="shared" si="64"/>
        <v>0.35874945248103879</v>
      </c>
      <c r="AY44" s="10">
        <f t="shared" si="65"/>
        <v>0.22162201208112636</v>
      </c>
      <c r="AZ44" s="10">
        <f t="shared" si="66"/>
        <v>0.21407304184355774</v>
      </c>
      <c r="BA44" s="10">
        <f t="shared" si="67"/>
        <v>0.20555549359427716</v>
      </c>
      <c r="BC44" s="13">
        <f t="shared" si="68"/>
        <v>1461.186519955271</v>
      </c>
      <c r="BD44" s="13">
        <f t="shared" si="69"/>
        <v>902.66645520642771</v>
      </c>
      <c r="BE44" s="13">
        <f t="shared" si="70"/>
        <v>871.9194994288107</v>
      </c>
      <c r="BF44" s="13">
        <f t="shared" si="71"/>
        <v>837.22752540949091</v>
      </c>
      <c r="BH44" s="13">
        <f t="shared" si="72"/>
        <v>1548.331928127124</v>
      </c>
      <c r="BI44" s="13">
        <f t="shared" si="73"/>
        <v>909.14967970925318</v>
      </c>
      <c r="BJ44" s="13">
        <f t="shared" si="74"/>
        <v>874.74071461251788</v>
      </c>
      <c r="BK44" s="13">
        <f t="shared" si="75"/>
        <v>805.73383612999532</v>
      </c>
      <c r="BL44" s="13">
        <f t="shared" si="76"/>
        <v>4137.9561585788906</v>
      </c>
      <c r="BM44" s="71">
        <f t="shared" si="77"/>
        <v>0.98430235698746538</v>
      </c>
      <c r="BO44" s="13">
        <f t="shared" si="78"/>
        <v>1524.026766254475</v>
      </c>
      <c r="BP44" s="13">
        <f t="shared" si="79"/>
        <v>894.87817259221708</v>
      </c>
      <c r="BQ44" s="13">
        <f t="shared" si="80"/>
        <v>861.00934714600112</v>
      </c>
      <c r="BR44" s="13">
        <f t="shared" si="81"/>
        <v>793.08571400730659</v>
      </c>
    </row>
    <row r="45" spans="1:70" x14ac:dyDescent="0.35">
      <c r="A45">
        <v>37</v>
      </c>
      <c r="B45" t="s">
        <v>46</v>
      </c>
      <c r="C45">
        <v>13756</v>
      </c>
      <c r="D45">
        <v>36194</v>
      </c>
      <c r="E45">
        <v>39844</v>
      </c>
      <c r="F45">
        <v>12127</v>
      </c>
      <c r="G45">
        <v>12803</v>
      </c>
      <c r="H45">
        <v>13743</v>
      </c>
      <c r="I45" s="65">
        <f t="shared" si="43"/>
        <v>940</v>
      </c>
      <c r="J45" s="8">
        <f t="shared" si="44"/>
        <v>1.2936272344314026E-3</v>
      </c>
      <c r="K45" s="65">
        <f t="shared" si="45"/>
        <v>1616</v>
      </c>
      <c r="L45" s="8">
        <f t="shared" si="46"/>
        <v>1.2501460179832266E-3</v>
      </c>
      <c r="M45">
        <v>36511</v>
      </c>
      <c r="N45" s="8">
        <f t="shared" si="47"/>
        <v>1.9060416629144621E-3</v>
      </c>
      <c r="O45" s="3">
        <v>11334.326923457789</v>
      </c>
      <c r="P45" s="8">
        <f t="shared" si="48"/>
        <v>0.28446759671362787</v>
      </c>
      <c r="Q45" s="8">
        <f t="shared" si="49"/>
        <v>1.099364484246831E-3</v>
      </c>
      <c r="R45" s="8">
        <v>9.1200000000000003E-2</v>
      </c>
      <c r="S45" s="126">
        <f t="shared" si="50"/>
        <v>3633.7728000000002</v>
      </c>
      <c r="T45" s="8">
        <f t="shared" si="51"/>
        <v>1.2989482090668572E-3</v>
      </c>
      <c r="U45" s="2">
        <v>0.65895008605851979</v>
      </c>
      <c r="V45" s="2">
        <v>0.34104991394148021</v>
      </c>
      <c r="W45">
        <v>28</v>
      </c>
      <c r="Y45" s="3">
        <f t="shared" si="52"/>
        <v>557.69999999999993</v>
      </c>
      <c r="Z45" s="3">
        <f t="shared" si="53"/>
        <v>15.022623795180721</v>
      </c>
      <c r="AA45" s="3">
        <f t="shared" si="54"/>
        <v>600.72262379518065</v>
      </c>
      <c r="AB45" s="3"/>
      <c r="AC45" s="3">
        <f t="shared" si="55"/>
        <v>543.17474094584281</v>
      </c>
      <c r="AD45" s="3">
        <f t="shared" si="56"/>
        <v>272.70446933349956</v>
      </c>
      <c r="AE45" s="3">
        <f t="shared" si="57"/>
        <v>230.80335781516726</v>
      </c>
      <c r="AF45" s="3">
        <f t="shared" si="58"/>
        <v>0</v>
      </c>
      <c r="AG45" s="8">
        <f t="shared" si="59"/>
        <v>0</v>
      </c>
      <c r="AH45" s="3">
        <f t="shared" si="60"/>
        <v>0</v>
      </c>
      <c r="AI45" s="3">
        <f t="shared" si="61"/>
        <v>1046.6825680945096</v>
      </c>
      <c r="AJ45" s="67"/>
      <c r="AK45" s="3">
        <f t="shared" si="62"/>
        <v>1647</v>
      </c>
      <c r="AL45" s="5"/>
      <c r="AM45" s="10">
        <v>0.16080266781411362</v>
      </c>
      <c r="AN45" s="10">
        <v>9.4267039586919094E-2</v>
      </c>
      <c r="AO45" s="10">
        <v>0.13530764773379231</v>
      </c>
      <c r="AP45" s="10">
        <v>0.60962264486517503</v>
      </c>
      <c r="AQ45" s="10">
        <v>0</v>
      </c>
      <c r="AR45" s="10">
        <v>4.1561960345821427E-4</v>
      </c>
      <c r="AS45" s="10">
        <v>0.20425510310998626</v>
      </c>
      <c r="AT45" s="10">
        <v>0.20697939964751452</v>
      </c>
      <c r="AU45" s="84">
        <v>0.58834987763904112</v>
      </c>
      <c r="AV45" s="84">
        <f t="shared" si="63"/>
        <v>4.1561960345821427E-4</v>
      </c>
      <c r="AW45" s="10">
        <v>0</v>
      </c>
      <c r="AX45" s="10">
        <f t="shared" si="64"/>
        <v>0.31073088602867394</v>
      </c>
      <c r="AY45" s="10">
        <f t="shared" si="65"/>
        <v>0.18098927339748277</v>
      </c>
      <c r="AZ45" s="10">
        <f t="shared" si="66"/>
        <v>0.17457494592819056</v>
      </c>
      <c r="BA45" s="10">
        <f t="shared" si="67"/>
        <v>0.33370489464565267</v>
      </c>
      <c r="BC45" s="13">
        <f t="shared" si="68"/>
        <v>511.77376928922598</v>
      </c>
      <c r="BD45" s="13">
        <f t="shared" si="69"/>
        <v>298.08933328565411</v>
      </c>
      <c r="BE45" s="13">
        <f t="shared" si="70"/>
        <v>287.52493594372987</v>
      </c>
      <c r="BF45" s="13">
        <f t="shared" si="71"/>
        <v>549.61196148138993</v>
      </c>
      <c r="BH45" s="13">
        <f t="shared" si="72"/>
        <v>542.2960423921304</v>
      </c>
      <c r="BI45" s="13">
        <f t="shared" si="73"/>
        <v>300.23030136798582</v>
      </c>
      <c r="BJ45" s="13">
        <f t="shared" si="74"/>
        <v>288.45526232765667</v>
      </c>
      <c r="BK45" s="13">
        <f t="shared" si="75"/>
        <v>528.93740431041908</v>
      </c>
      <c r="BL45" s="13">
        <f t="shared" si="76"/>
        <v>1659.9190103981919</v>
      </c>
      <c r="BM45" s="71">
        <f t="shared" si="77"/>
        <v>0.99221708389550112</v>
      </c>
      <c r="BO45" s="13">
        <f t="shared" si="78"/>
        <v>538.07539779039064</v>
      </c>
      <c r="BP45" s="13">
        <f t="shared" si="79"/>
        <v>297.89363412041035</v>
      </c>
      <c r="BQ45" s="13">
        <f t="shared" si="80"/>
        <v>286.21023922105928</v>
      </c>
      <c r="BR45" s="13">
        <f t="shared" si="81"/>
        <v>524.82072886813967</v>
      </c>
    </row>
    <row r="46" spans="1:70" x14ac:dyDescent="0.35">
      <c r="A46">
        <v>65</v>
      </c>
      <c r="B46" t="s">
        <v>160</v>
      </c>
      <c r="C46">
        <v>14260</v>
      </c>
      <c r="D46">
        <v>45343</v>
      </c>
      <c r="E46">
        <v>129288</v>
      </c>
      <c r="F46">
        <v>14227</v>
      </c>
      <c r="G46">
        <v>21250</v>
      </c>
      <c r="H46">
        <v>35595</v>
      </c>
      <c r="I46" s="65">
        <f t="shared" si="43"/>
        <v>14345</v>
      </c>
      <c r="J46" s="8">
        <f t="shared" si="44"/>
        <v>1.9741577316934544E-2</v>
      </c>
      <c r="K46" s="65">
        <f t="shared" si="45"/>
        <v>21368</v>
      </c>
      <c r="L46" s="8">
        <f t="shared" si="46"/>
        <v>1.6530396109075241E-2</v>
      </c>
      <c r="M46">
        <v>46351</v>
      </c>
      <c r="N46" s="8">
        <f t="shared" si="47"/>
        <v>2.4197347954793961E-3</v>
      </c>
      <c r="O46" s="3">
        <v>35952.008005668293</v>
      </c>
      <c r="P46" s="8">
        <f t="shared" si="48"/>
        <v>0.27807691360117176</v>
      </c>
      <c r="Q46" s="8">
        <f t="shared" si="49"/>
        <v>3.487137878208623E-3</v>
      </c>
      <c r="R46" s="8">
        <v>1.7899999999999999E-2</v>
      </c>
      <c r="S46" s="126">
        <f t="shared" si="50"/>
        <v>2314.2552000000001</v>
      </c>
      <c r="T46" s="8">
        <f t="shared" si="51"/>
        <v>8.2726626369256258E-4</v>
      </c>
      <c r="U46" s="2">
        <v>0.65989337866027964</v>
      </c>
      <c r="V46" s="2">
        <v>0.34010662133972036</v>
      </c>
      <c r="W46">
        <v>9</v>
      </c>
      <c r="Y46" s="3">
        <f t="shared" si="52"/>
        <v>5793.9749999999995</v>
      </c>
      <c r="Z46" s="3">
        <f t="shared" si="53"/>
        <v>155.8795491481882</v>
      </c>
      <c r="AA46" s="3">
        <f t="shared" si="54"/>
        <v>5958.8545491481873</v>
      </c>
      <c r="AB46" s="3"/>
      <c r="AC46" s="3">
        <f t="shared" si="55"/>
        <v>8289.1932541150163</v>
      </c>
      <c r="AD46" s="3">
        <f t="shared" si="56"/>
        <v>173.67836982496317</v>
      </c>
      <c r="AE46" s="3">
        <f t="shared" si="57"/>
        <v>732.09853782606217</v>
      </c>
      <c r="AF46" s="3">
        <f t="shared" si="58"/>
        <v>0</v>
      </c>
      <c r="AG46" s="8">
        <f t="shared" si="59"/>
        <v>0</v>
      </c>
      <c r="AH46" s="3">
        <f t="shared" si="60"/>
        <v>0</v>
      </c>
      <c r="AI46" s="3">
        <f t="shared" si="61"/>
        <v>9194.970161766043</v>
      </c>
      <c r="AJ46" s="67"/>
      <c r="AK46" s="3">
        <f t="shared" si="62"/>
        <v>15154</v>
      </c>
      <c r="AL46" s="5"/>
      <c r="AM46" s="10">
        <v>0.42320400988951556</v>
      </c>
      <c r="AN46" s="10">
        <v>0.21274502201962459</v>
      </c>
      <c r="AO46" s="10">
        <v>0.17946342682016003</v>
      </c>
      <c r="AP46" s="10">
        <v>0.18458754127069985</v>
      </c>
      <c r="AQ46" s="10">
        <v>0.57081214634871624</v>
      </c>
      <c r="AR46" s="10">
        <v>0.25843192514093805</v>
      </c>
      <c r="AS46" s="10">
        <v>0.17075592851034588</v>
      </c>
      <c r="AT46" s="10">
        <v>0</v>
      </c>
      <c r="AU46" s="84">
        <v>0</v>
      </c>
      <c r="AV46" s="84">
        <f t="shared" si="63"/>
        <v>0.82924407148965429</v>
      </c>
      <c r="AW46" s="10">
        <v>0.2</v>
      </c>
      <c r="AX46" s="10">
        <f t="shared" si="64"/>
        <v>0.12317511350716866</v>
      </c>
      <c r="AY46" s="10">
        <f t="shared" si="65"/>
        <v>0.124521560834921</v>
      </c>
      <c r="AZ46" s="10">
        <f t="shared" si="66"/>
        <v>0.17127678764084656</v>
      </c>
      <c r="BA46" s="10">
        <f t="shared" si="67"/>
        <v>0.58102653801706383</v>
      </c>
      <c r="BC46" s="13">
        <f t="shared" si="68"/>
        <v>1866.5956700876338</v>
      </c>
      <c r="BD46" s="13">
        <f t="shared" si="69"/>
        <v>1886.9997328923928</v>
      </c>
      <c r="BE46" s="13">
        <f t="shared" si="70"/>
        <v>2595.5284399093889</v>
      </c>
      <c r="BF46" s="13">
        <f t="shared" si="71"/>
        <v>8804.8761571105861</v>
      </c>
      <c r="BH46" s="13">
        <f t="shared" si="72"/>
        <v>1977.9197477054452</v>
      </c>
      <c r="BI46" s="13">
        <f t="shared" si="73"/>
        <v>1900.5527378086056</v>
      </c>
      <c r="BJ46" s="13">
        <f t="shared" si="74"/>
        <v>2603.9266283306974</v>
      </c>
      <c r="BK46" s="13">
        <f t="shared" si="75"/>
        <v>8473.6662704064274</v>
      </c>
      <c r="BL46" s="13">
        <f t="shared" si="76"/>
        <v>14956.065384251175</v>
      </c>
      <c r="BM46" s="71">
        <f t="shared" si="77"/>
        <v>1.0132344042810384</v>
      </c>
      <c r="BO46" s="13">
        <f t="shared" si="78"/>
        <v>2004.0963372820286</v>
      </c>
      <c r="BP46" s="13">
        <f t="shared" si="79"/>
        <v>1925.7054210981989</v>
      </c>
      <c r="BQ46" s="13">
        <f t="shared" si="80"/>
        <v>2638.3880460481869</v>
      </c>
      <c r="BR46" s="13">
        <f t="shared" si="81"/>
        <v>8585.8101955715847</v>
      </c>
    </row>
    <row r="47" spans="1:70" x14ac:dyDescent="0.35">
      <c r="A47">
        <v>71</v>
      </c>
      <c r="B47" t="s">
        <v>189</v>
      </c>
      <c r="C47">
        <v>14890</v>
      </c>
      <c r="D47">
        <v>53705</v>
      </c>
      <c r="E47">
        <v>70710</v>
      </c>
      <c r="F47">
        <v>16080</v>
      </c>
      <c r="G47">
        <v>19002</v>
      </c>
      <c r="H47">
        <v>21668</v>
      </c>
      <c r="I47" s="65">
        <f t="shared" si="43"/>
        <v>2666</v>
      </c>
      <c r="J47" s="8">
        <f t="shared" si="44"/>
        <v>3.6689470287171485E-3</v>
      </c>
      <c r="K47" s="65">
        <f t="shared" si="45"/>
        <v>5588</v>
      </c>
      <c r="L47" s="8">
        <f t="shared" si="46"/>
        <v>4.3229059087192268E-3</v>
      </c>
      <c r="M47">
        <v>54391</v>
      </c>
      <c r="N47" s="8">
        <f t="shared" si="47"/>
        <v>2.8394596720873297E-3</v>
      </c>
      <c r="O47" s="3">
        <v>37054.116729889822</v>
      </c>
      <c r="P47" s="8">
        <f t="shared" si="48"/>
        <v>0.52402936967741232</v>
      </c>
      <c r="Q47" s="8">
        <f t="shared" si="49"/>
        <v>3.5940360819899293E-3</v>
      </c>
      <c r="R47" s="8">
        <v>0.1145</v>
      </c>
      <c r="S47" s="126">
        <f t="shared" si="50"/>
        <v>8096.2950000000001</v>
      </c>
      <c r="T47" s="8">
        <f t="shared" si="51"/>
        <v>2.8941456907616652E-3</v>
      </c>
      <c r="U47" s="2">
        <v>0.51357286646739464</v>
      </c>
      <c r="V47" s="2">
        <v>0.48642713353260536</v>
      </c>
      <c r="W47">
        <v>12</v>
      </c>
      <c r="Y47" s="3">
        <f t="shared" si="52"/>
        <v>2410.65</v>
      </c>
      <c r="Z47" s="3">
        <f t="shared" si="53"/>
        <v>77.200944930763143</v>
      </c>
      <c r="AA47" s="3">
        <f t="shared" si="54"/>
        <v>2499.850944930763</v>
      </c>
      <c r="AB47" s="3"/>
      <c r="AC47" s="3">
        <f t="shared" si="55"/>
        <v>1540.5360205974648</v>
      </c>
      <c r="AD47" s="3">
        <f t="shared" si="56"/>
        <v>607.60425955702726</v>
      </c>
      <c r="AE47" s="3">
        <f t="shared" si="57"/>
        <v>754.54101684978502</v>
      </c>
      <c r="AF47" s="3">
        <f t="shared" si="58"/>
        <v>0</v>
      </c>
      <c r="AG47" s="8">
        <f t="shared" si="59"/>
        <v>0</v>
      </c>
      <c r="AH47" s="3">
        <f t="shared" si="60"/>
        <v>0</v>
      </c>
      <c r="AI47" s="3">
        <f t="shared" si="61"/>
        <v>2902.681297004277</v>
      </c>
      <c r="AJ47" s="67"/>
      <c r="AK47" s="3">
        <f t="shared" si="62"/>
        <v>5403</v>
      </c>
      <c r="AL47" s="5"/>
      <c r="AM47" s="10">
        <v>0.27168596352101504</v>
      </c>
      <c r="AN47" s="10">
        <v>0.21855372659061795</v>
      </c>
      <c r="AO47" s="10">
        <v>0.19386238191097832</v>
      </c>
      <c r="AP47" s="10">
        <v>0.31589792797738875</v>
      </c>
      <c r="AQ47" s="10">
        <v>0.26641897153998251</v>
      </c>
      <c r="AR47" s="10">
        <v>0.48702074107527399</v>
      </c>
      <c r="AS47" s="10">
        <v>0.17172911546301922</v>
      </c>
      <c r="AT47" s="10">
        <v>7.4831171921724227E-2</v>
      </c>
      <c r="AU47" s="84">
        <v>0</v>
      </c>
      <c r="AV47" s="84">
        <f t="shared" si="63"/>
        <v>0.75343971261525655</v>
      </c>
      <c r="AW47" s="10">
        <v>0.1</v>
      </c>
      <c r="AX47" s="10">
        <f t="shared" si="64"/>
        <v>0.2300376280813391</v>
      </c>
      <c r="AY47" s="10">
        <f t="shared" si="65"/>
        <v>0.12181072321604938</v>
      </c>
      <c r="AZ47" s="10">
        <f t="shared" si="66"/>
        <v>0.16615277406327253</v>
      </c>
      <c r="BA47" s="10">
        <f t="shared" si="67"/>
        <v>0.48199887463933894</v>
      </c>
      <c r="BC47" s="13">
        <f t="shared" si="68"/>
        <v>1242.8933045234751</v>
      </c>
      <c r="BD47" s="13">
        <f t="shared" si="69"/>
        <v>658.14333753631479</v>
      </c>
      <c r="BE47" s="13">
        <f t="shared" si="70"/>
        <v>897.72343826386145</v>
      </c>
      <c r="BF47" s="13">
        <f t="shared" si="71"/>
        <v>2604.2399196763481</v>
      </c>
      <c r="BH47" s="13">
        <f t="shared" si="72"/>
        <v>1317.0196688565356</v>
      </c>
      <c r="BI47" s="13">
        <f t="shared" si="73"/>
        <v>662.87032277840069</v>
      </c>
      <c r="BJ47" s="13">
        <f t="shared" si="74"/>
        <v>900.62814563244183</v>
      </c>
      <c r="BK47" s="13">
        <f t="shared" si="75"/>
        <v>2506.2771552540598</v>
      </c>
      <c r="BL47" s="13">
        <f t="shared" si="76"/>
        <v>5386.7952925214377</v>
      </c>
      <c r="BM47" s="71">
        <f t="shared" si="77"/>
        <v>1.0030082278235186</v>
      </c>
      <c r="BO47" s="13">
        <f t="shared" si="78"/>
        <v>1320.9815640685113</v>
      </c>
      <c r="BP47" s="13">
        <f t="shared" si="79"/>
        <v>664.8643877267674</v>
      </c>
      <c r="BQ47" s="13">
        <f t="shared" si="80"/>
        <v>903.33744027877731</v>
      </c>
      <c r="BR47" s="13">
        <f t="shared" si="81"/>
        <v>2513.816607925944</v>
      </c>
    </row>
    <row r="48" spans="1:70" x14ac:dyDescent="0.35">
      <c r="A48">
        <v>37</v>
      </c>
      <c r="B48" t="s">
        <v>47</v>
      </c>
      <c r="C48">
        <v>14974</v>
      </c>
      <c r="D48">
        <v>13065</v>
      </c>
      <c r="E48">
        <v>13759</v>
      </c>
      <c r="F48">
        <v>3447</v>
      </c>
      <c r="G48">
        <v>3545</v>
      </c>
      <c r="H48">
        <v>3684</v>
      </c>
      <c r="I48" s="65">
        <f t="shared" si="43"/>
        <v>139</v>
      </c>
      <c r="J48" s="8">
        <f t="shared" si="44"/>
        <v>1.9129168679357975E-4</v>
      </c>
      <c r="K48" s="65">
        <f t="shared" si="45"/>
        <v>237</v>
      </c>
      <c r="L48" s="8">
        <f t="shared" si="46"/>
        <v>1.8334443456808461E-4</v>
      </c>
      <c r="M48">
        <v>13021</v>
      </c>
      <c r="N48" s="8">
        <f t="shared" si="47"/>
        <v>6.7975592267561038E-4</v>
      </c>
      <c r="O48" s="3">
        <v>9531.5069277562325</v>
      </c>
      <c r="P48" s="8">
        <f t="shared" si="48"/>
        <v>0.69274706939139707</v>
      </c>
      <c r="Q48" s="8">
        <f t="shared" si="49"/>
        <v>9.2450131961881838E-4</v>
      </c>
      <c r="R48" s="8">
        <v>0.23544999999999999</v>
      </c>
      <c r="S48" s="126">
        <f t="shared" si="50"/>
        <v>3239.5565499999998</v>
      </c>
      <c r="T48" s="8">
        <f t="shared" si="51"/>
        <v>1.1580295220420238E-3</v>
      </c>
      <c r="U48" s="2">
        <v>0.42184452493730845</v>
      </c>
      <c r="V48" s="2">
        <v>0.5781554750626916</v>
      </c>
      <c r="W48">
        <v>2</v>
      </c>
      <c r="Y48" s="3">
        <f t="shared" si="52"/>
        <v>80.849999999999994</v>
      </c>
      <c r="Z48" s="3">
        <f t="shared" si="53"/>
        <v>2.8487854555586516</v>
      </c>
      <c r="AA48" s="3">
        <f t="shared" si="54"/>
        <v>85.698785455558649</v>
      </c>
      <c r="AB48" s="3"/>
      <c r="AC48" s="3">
        <f t="shared" si="55"/>
        <v>80.320520203693775</v>
      </c>
      <c r="AD48" s="3">
        <f t="shared" si="56"/>
        <v>243.11964409101546</v>
      </c>
      <c r="AE48" s="3">
        <f t="shared" si="57"/>
        <v>194.0921431701158</v>
      </c>
      <c r="AF48" s="3">
        <f t="shared" si="58"/>
        <v>356.68049797929763</v>
      </c>
      <c r="AG48" s="8">
        <f t="shared" si="59"/>
        <v>0</v>
      </c>
      <c r="AH48" s="3">
        <f t="shared" si="60"/>
        <v>0</v>
      </c>
      <c r="AI48" s="3">
        <f t="shared" si="61"/>
        <v>160.85180948552744</v>
      </c>
      <c r="AJ48" s="67"/>
      <c r="AK48" s="3">
        <f t="shared" si="62"/>
        <v>247</v>
      </c>
      <c r="AL48" s="5"/>
      <c r="AM48" s="10">
        <v>0.32678046809696293</v>
      </c>
      <c r="AN48" s="10">
        <v>0.2329659236556143</v>
      </c>
      <c r="AO48" s="10">
        <v>0.16974295532646053</v>
      </c>
      <c r="AP48" s="10">
        <v>0.27051065292096221</v>
      </c>
      <c r="AQ48" s="10">
        <v>1.9318903854592937E-3</v>
      </c>
      <c r="AR48" s="10">
        <v>0.99794430851069393</v>
      </c>
      <c r="AS48" s="10">
        <v>0</v>
      </c>
      <c r="AT48" s="10">
        <v>1.2380110384675887E-4</v>
      </c>
      <c r="AU48" s="84">
        <v>0</v>
      </c>
      <c r="AV48" s="84">
        <f t="shared" si="63"/>
        <v>0.9998761988961532</v>
      </c>
      <c r="AW48" s="10">
        <v>0.3</v>
      </c>
      <c r="AX48" s="10">
        <f t="shared" si="64"/>
        <v>0.20793428944530656</v>
      </c>
      <c r="AY48" s="10">
        <f t="shared" si="65"/>
        <v>8.737461290463934E-2</v>
      </c>
      <c r="AZ48" s="10">
        <f t="shared" si="66"/>
        <v>0.15488015949293565</v>
      </c>
      <c r="BA48" s="10">
        <f t="shared" si="67"/>
        <v>0.54981093815711846</v>
      </c>
      <c r="BC48" s="13">
        <f t="shared" si="68"/>
        <v>51.359769492990722</v>
      </c>
      <c r="BD48" s="13">
        <f t="shared" si="69"/>
        <v>21.581529387445919</v>
      </c>
      <c r="BE48" s="13">
        <f t="shared" si="70"/>
        <v>38.255399394755109</v>
      </c>
      <c r="BF48" s="13">
        <f t="shared" si="71"/>
        <v>135.80330172480825</v>
      </c>
      <c r="BH48" s="13">
        <f t="shared" si="72"/>
        <v>54.422874726274671</v>
      </c>
      <c r="BI48" s="13">
        <f t="shared" si="73"/>
        <v>21.736534482989367</v>
      </c>
      <c r="BJ48" s="13">
        <f t="shared" si="74"/>
        <v>38.379179988837436</v>
      </c>
      <c r="BK48" s="13">
        <f t="shared" si="75"/>
        <v>130.69483734941778</v>
      </c>
      <c r="BL48" s="13">
        <f t="shared" si="76"/>
        <v>245.23342654751926</v>
      </c>
      <c r="BM48" s="71">
        <f t="shared" si="77"/>
        <v>1.0072036405369005</v>
      </c>
      <c r="BO48" s="13">
        <f t="shared" si="78"/>
        <v>54.81491755278752</v>
      </c>
      <c r="BP48" s="13">
        <f t="shared" si="79"/>
        <v>21.893116663922765</v>
      </c>
      <c r="BQ48" s="13">
        <f t="shared" si="80"/>
        <v>38.655649805578022</v>
      </c>
      <c r="BR48" s="13">
        <f t="shared" si="81"/>
        <v>131.63631597771166</v>
      </c>
    </row>
    <row r="49" spans="1:70" x14ac:dyDescent="0.35">
      <c r="A49">
        <v>37</v>
      </c>
      <c r="B49" t="s">
        <v>48</v>
      </c>
      <c r="C49">
        <v>15044</v>
      </c>
      <c r="D49">
        <v>100048</v>
      </c>
      <c r="E49">
        <v>103076</v>
      </c>
      <c r="F49">
        <v>23682</v>
      </c>
      <c r="G49">
        <v>24081</v>
      </c>
      <c r="H49">
        <v>24646</v>
      </c>
      <c r="I49" s="65">
        <f t="shared" si="43"/>
        <v>565</v>
      </c>
      <c r="J49" s="8">
        <f t="shared" si="44"/>
        <v>7.7755253984440695E-4</v>
      </c>
      <c r="K49" s="65">
        <f t="shared" si="45"/>
        <v>964</v>
      </c>
      <c r="L49" s="8">
        <f t="shared" si="46"/>
        <v>7.4575542161870703E-4</v>
      </c>
      <c r="M49">
        <v>98711</v>
      </c>
      <c r="N49" s="8">
        <f t="shared" si="47"/>
        <v>5.1531669520952445E-3</v>
      </c>
      <c r="O49" s="3">
        <v>51092.516569470128</v>
      </c>
      <c r="P49" s="8">
        <f t="shared" si="48"/>
        <v>0.49567810711969934</v>
      </c>
      <c r="Q49" s="8">
        <f t="shared" si="49"/>
        <v>4.9556800775720439E-3</v>
      </c>
      <c r="R49" s="8">
        <v>0.1946</v>
      </c>
      <c r="S49" s="126">
        <f t="shared" si="50"/>
        <v>20058.589599999999</v>
      </c>
      <c r="T49" s="8">
        <f t="shared" si="51"/>
        <v>7.1702526468707915E-3</v>
      </c>
      <c r="U49" s="2">
        <v>0.54305279621253755</v>
      </c>
      <c r="V49" s="2">
        <v>0.45694720378746245</v>
      </c>
      <c r="W49">
        <v>29</v>
      </c>
      <c r="Y49" s="3">
        <f t="shared" si="52"/>
        <v>329.17499999999995</v>
      </c>
      <c r="Z49" s="3">
        <f t="shared" si="53"/>
        <v>10.202170853235828</v>
      </c>
      <c r="AA49" s="3">
        <f t="shared" si="54"/>
        <v>368.37717085323578</v>
      </c>
      <c r="AB49" s="3"/>
      <c r="AC49" s="3">
        <f t="shared" si="55"/>
        <v>326.48269003659703</v>
      </c>
      <c r="AD49" s="3">
        <f t="shared" si="56"/>
        <v>1505.3409592494208</v>
      </c>
      <c r="AE49" s="3">
        <f t="shared" si="57"/>
        <v>1040.4079980307524</v>
      </c>
      <c r="AF49" s="3">
        <f t="shared" si="58"/>
        <v>2237.7616725024659</v>
      </c>
      <c r="AG49" s="8">
        <f t="shared" si="59"/>
        <v>0</v>
      </c>
      <c r="AH49" s="3">
        <f t="shared" si="60"/>
        <v>0</v>
      </c>
      <c r="AI49" s="3">
        <f t="shared" si="61"/>
        <v>634.46997481430435</v>
      </c>
      <c r="AJ49" s="67"/>
      <c r="AK49" s="3">
        <f t="shared" si="62"/>
        <v>1003</v>
      </c>
      <c r="AL49" s="5"/>
      <c r="AM49" s="10">
        <v>0.31018405545927208</v>
      </c>
      <c r="AN49" s="10">
        <v>0.19353366868157415</v>
      </c>
      <c r="AO49" s="10">
        <v>0.20145627368925334</v>
      </c>
      <c r="AP49" s="10">
        <v>0.29482600216990046</v>
      </c>
      <c r="AQ49" s="10">
        <v>0.2613508061221288</v>
      </c>
      <c r="AR49" s="10">
        <v>0.73113202906100072</v>
      </c>
      <c r="AS49" s="10">
        <v>7.5171648168704608E-3</v>
      </c>
      <c r="AT49" s="10">
        <v>0</v>
      </c>
      <c r="AU49" s="84">
        <v>0</v>
      </c>
      <c r="AV49" s="84">
        <f t="shared" si="63"/>
        <v>0.99248283518312952</v>
      </c>
      <c r="AW49" s="10">
        <v>0.3</v>
      </c>
      <c r="AX49" s="10">
        <f t="shared" si="64"/>
        <v>0.22121141955545923</v>
      </c>
      <c r="AY49" s="10">
        <f t="shared" si="65"/>
        <v>0.11892041688387146</v>
      </c>
      <c r="AZ49" s="10">
        <f t="shared" si="66"/>
        <v>0.1295095048027014</v>
      </c>
      <c r="BA49" s="10">
        <f t="shared" si="67"/>
        <v>0.53035865875796784</v>
      </c>
      <c r="BC49" s="13">
        <f t="shared" si="68"/>
        <v>221.87505381412561</v>
      </c>
      <c r="BD49" s="13">
        <f t="shared" si="69"/>
        <v>119.27717813452308</v>
      </c>
      <c r="BE49" s="13">
        <f t="shared" si="70"/>
        <v>129.89803331710951</v>
      </c>
      <c r="BF49" s="13">
        <f t="shared" si="71"/>
        <v>531.9497347342417</v>
      </c>
      <c r="BH49" s="13">
        <f t="shared" si="72"/>
        <v>235.10771909246097</v>
      </c>
      <c r="BI49" s="13">
        <f t="shared" si="73"/>
        <v>120.13386303673624</v>
      </c>
      <c r="BJ49" s="13">
        <f t="shared" si="74"/>
        <v>130.31833622829339</v>
      </c>
      <c r="BK49" s="13">
        <f t="shared" si="75"/>
        <v>511.93957124871088</v>
      </c>
      <c r="BL49" s="13">
        <f t="shared" si="76"/>
        <v>997.49948960620145</v>
      </c>
      <c r="BM49" s="71">
        <f t="shared" si="77"/>
        <v>1.0055142989556516</v>
      </c>
      <c r="BO49" s="13">
        <f t="shared" si="78"/>
        <v>236.40417334231816</v>
      </c>
      <c r="BP49" s="13">
        <f t="shared" si="79"/>
        <v>120.79631707221812</v>
      </c>
      <c r="BQ49" s="13">
        <f t="shared" si="80"/>
        <v>131.03695049365933</v>
      </c>
      <c r="BR49" s="13">
        <f t="shared" si="81"/>
        <v>514.76255909180441</v>
      </c>
    </row>
    <row r="50" spans="1:70" x14ac:dyDescent="0.35">
      <c r="A50">
        <v>65</v>
      </c>
      <c r="B50" t="s">
        <v>161</v>
      </c>
      <c r="C50">
        <v>16350</v>
      </c>
      <c r="D50">
        <v>165846</v>
      </c>
      <c r="E50">
        <v>185073</v>
      </c>
      <c r="F50">
        <v>47358</v>
      </c>
      <c r="G50">
        <v>49407</v>
      </c>
      <c r="H50">
        <v>52444</v>
      </c>
      <c r="I50" s="65">
        <f t="shared" si="43"/>
        <v>3037</v>
      </c>
      <c r="J50" s="8">
        <f t="shared" si="44"/>
        <v>4.1795169265618831E-3</v>
      </c>
      <c r="K50" s="65">
        <f t="shared" si="45"/>
        <v>5086</v>
      </c>
      <c r="L50" s="8">
        <f t="shared" si="46"/>
        <v>3.934556093726913E-3</v>
      </c>
      <c r="M50">
        <v>168101</v>
      </c>
      <c r="N50" s="8">
        <f t="shared" si="47"/>
        <v>8.7756432192375982E-3</v>
      </c>
      <c r="O50" s="3">
        <v>48538.733100899408</v>
      </c>
      <c r="P50" s="8">
        <f t="shared" si="48"/>
        <v>0.26226804072392734</v>
      </c>
      <c r="Q50" s="8">
        <f t="shared" si="49"/>
        <v>4.7079777777563588E-3</v>
      </c>
      <c r="R50" s="8">
        <v>7.8600000000000003E-2</v>
      </c>
      <c r="S50" s="126">
        <f t="shared" si="50"/>
        <v>14546.737800000001</v>
      </c>
      <c r="T50" s="8">
        <f t="shared" si="51"/>
        <v>5.1999560933130313E-3</v>
      </c>
      <c r="U50" s="2">
        <v>0.64868976838227932</v>
      </c>
      <c r="V50" s="2">
        <v>0.35131023161772068</v>
      </c>
      <c r="W50">
        <v>83</v>
      </c>
      <c r="Y50" s="3">
        <f t="shared" si="52"/>
        <v>1690.425</v>
      </c>
      <c r="Z50" s="3">
        <f t="shared" si="53"/>
        <v>46.141600939883489</v>
      </c>
      <c r="AA50" s="3">
        <f t="shared" si="54"/>
        <v>1819.5666009398835</v>
      </c>
      <c r="AB50" s="3"/>
      <c r="AC50" s="3">
        <f t="shared" si="55"/>
        <v>1754.9166896303454</v>
      </c>
      <c r="AD50" s="3">
        <f t="shared" si="56"/>
        <v>1091.6919220383177</v>
      </c>
      <c r="AE50" s="3">
        <f t="shared" si="57"/>
        <v>988.40475128664229</v>
      </c>
      <c r="AF50" s="3">
        <f t="shared" si="58"/>
        <v>363.62500241685939</v>
      </c>
      <c r="AG50" s="8">
        <f t="shared" si="59"/>
        <v>9.9079338710693909E-3</v>
      </c>
      <c r="AH50" s="3">
        <f t="shared" si="60"/>
        <v>1128.1926941226282</v>
      </c>
      <c r="AI50" s="3">
        <f t="shared" si="61"/>
        <v>4599.5810546610737</v>
      </c>
      <c r="AJ50" s="67"/>
      <c r="AK50" s="3">
        <f t="shared" si="62"/>
        <v>6419</v>
      </c>
      <c r="AL50" s="5"/>
      <c r="AM50" s="10">
        <v>0.19081055592256721</v>
      </c>
      <c r="AN50" s="10">
        <v>0.14189998158268777</v>
      </c>
      <c r="AO50" s="10">
        <v>0.16308393356421691</v>
      </c>
      <c r="AP50" s="10">
        <v>0.50420552893052817</v>
      </c>
      <c r="AQ50" s="10">
        <v>4.6396256210562321E-2</v>
      </c>
      <c r="AR50" s="10">
        <v>0</v>
      </c>
      <c r="AS50" s="10">
        <v>5.9368921652707012E-2</v>
      </c>
      <c r="AT50" s="10">
        <v>0.3815367776986251</v>
      </c>
      <c r="AU50" s="84">
        <v>0.51269804443810552</v>
      </c>
      <c r="AV50" s="84">
        <f t="shared" si="63"/>
        <v>4.6396256210562321E-2</v>
      </c>
      <c r="AW50" s="10">
        <v>0</v>
      </c>
      <c r="AX50" s="10">
        <f t="shared" si="64"/>
        <v>0.27466935771209539</v>
      </c>
      <c r="AY50" s="10">
        <f t="shared" si="65"/>
        <v>0.17032331178100157</v>
      </c>
      <c r="AZ50" s="10">
        <f t="shared" si="66"/>
        <v>0.18042966828991383</v>
      </c>
      <c r="BA50" s="10">
        <f t="shared" si="67"/>
        <v>0.37457766221698918</v>
      </c>
      <c r="BC50" s="13">
        <f t="shared" si="68"/>
        <v>1763.1026071539402</v>
      </c>
      <c r="BD50" s="13">
        <f t="shared" si="69"/>
        <v>1093.3053383222491</v>
      </c>
      <c r="BE50" s="13">
        <f t="shared" si="70"/>
        <v>1158.1780407529568</v>
      </c>
      <c r="BF50" s="13">
        <f t="shared" si="71"/>
        <v>2404.4140137708537</v>
      </c>
      <c r="BH50" s="13">
        <f t="shared" si="72"/>
        <v>1868.2543412077086</v>
      </c>
      <c r="BI50" s="13">
        <f t="shared" si="73"/>
        <v>1101.1577891556631</v>
      </c>
      <c r="BJ50" s="13">
        <f t="shared" si="74"/>
        <v>1161.9254847270265</v>
      </c>
      <c r="BK50" s="13">
        <f t="shared" si="75"/>
        <v>2313.9680291958393</v>
      </c>
      <c r="BL50" s="13">
        <f t="shared" si="76"/>
        <v>6445.305644286238</v>
      </c>
      <c r="BM50" s="71">
        <f t="shared" si="77"/>
        <v>0.9959186350907101</v>
      </c>
      <c r="BO50" s="13">
        <f t="shared" si="78"/>
        <v>1860.629313497875</v>
      </c>
      <c r="BP50" s="13">
        <f t="shared" si="79"/>
        <v>1096.6635623954119</v>
      </c>
      <c r="BQ50" s="13">
        <f t="shared" si="80"/>
        <v>1157.183242826452</v>
      </c>
      <c r="BR50" s="13">
        <f t="shared" si="81"/>
        <v>2304.5238812802609</v>
      </c>
    </row>
    <row r="51" spans="1:70" x14ac:dyDescent="0.35">
      <c r="A51">
        <v>59</v>
      </c>
      <c r="B51" t="s">
        <v>123</v>
      </c>
      <c r="C51">
        <v>16532</v>
      </c>
      <c r="D51">
        <v>113916</v>
      </c>
      <c r="E51">
        <v>123747</v>
      </c>
      <c r="F51">
        <v>41984</v>
      </c>
      <c r="G51">
        <v>42465</v>
      </c>
      <c r="H51">
        <v>44185</v>
      </c>
      <c r="I51" s="65">
        <f t="shared" si="43"/>
        <v>1720</v>
      </c>
      <c r="J51" s="8">
        <f t="shared" si="44"/>
        <v>2.3670625991723537E-3</v>
      </c>
      <c r="K51" s="65">
        <f t="shared" si="45"/>
        <v>2201</v>
      </c>
      <c r="L51" s="8">
        <f t="shared" si="46"/>
        <v>1.7027050653348279E-3</v>
      </c>
      <c r="M51">
        <v>115830</v>
      </c>
      <c r="N51" s="8">
        <f t="shared" si="47"/>
        <v>6.0468572708329577E-3</v>
      </c>
      <c r="O51" s="3">
        <v>98940.059233624095</v>
      </c>
      <c r="P51" s="8">
        <f t="shared" si="48"/>
        <v>0.79953501283767769</v>
      </c>
      <c r="Q51" s="8">
        <f t="shared" si="49"/>
        <v>9.5966163606599937E-3</v>
      </c>
      <c r="R51" s="8">
        <v>0.18679999999999999</v>
      </c>
      <c r="S51" s="126">
        <f t="shared" si="50"/>
        <v>23115.939599999998</v>
      </c>
      <c r="T51" s="8">
        <f t="shared" si="51"/>
        <v>8.2631496235311252E-3</v>
      </c>
      <c r="U51" s="2">
        <v>0.39088196858742019</v>
      </c>
      <c r="V51" s="2">
        <v>0.60911803141257981</v>
      </c>
      <c r="W51">
        <v>0</v>
      </c>
      <c r="Y51" s="3">
        <f t="shared" si="52"/>
        <v>396.82499999999999</v>
      </c>
      <c r="Z51" s="3">
        <f t="shared" si="53"/>
        <v>14.412339198535394</v>
      </c>
      <c r="AA51" s="3">
        <f t="shared" si="54"/>
        <v>411.23733919853538</v>
      </c>
      <c r="AB51" s="3"/>
      <c r="AC51" s="3">
        <f t="shared" si="55"/>
        <v>993.89420683707408</v>
      </c>
      <c r="AD51" s="3">
        <f t="shared" si="56"/>
        <v>1734.7865121790851</v>
      </c>
      <c r="AE51" s="3">
        <f t="shared" si="57"/>
        <v>2014.7378885190517</v>
      </c>
      <c r="AF51" s="3">
        <f t="shared" si="58"/>
        <v>2864.9603371753901</v>
      </c>
      <c r="AG51" s="8">
        <f t="shared" si="59"/>
        <v>1.7859765984191117E-2</v>
      </c>
      <c r="AH51" s="3">
        <f t="shared" si="60"/>
        <v>2033.6487671702114</v>
      </c>
      <c r="AI51" s="3">
        <f t="shared" si="61"/>
        <v>3912.1070375300324</v>
      </c>
      <c r="AJ51" s="67"/>
      <c r="AK51" s="3">
        <f t="shared" si="62"/>
        <v>4323</v>
      </c>
      <c r="AL51" s="5"/>
      <c r="AM51" s="10">
        <v>0.2656351579258821</v>
      </c>
      <c r="AN51" s="10">
        <v>0.17426403974652957</v>
      </c>
      <c r="AO51" s="10">
        <v>0.1792068565229184</v>
      </c>
      <c r="AP51" s="10">
        <v>0.3808939458046699</v>
      </c>
      <c r="AQ51" s="10">
        <v>4.7624635223221197E-2</v>
      </c>
      <c r="AR51" s="10">
        <v>0.14438346345577141</v>
      </c>
      <c r="AS51" s="10">
        <v>0.59659081933527025</v>
      </c>
      <c r="AT51" s="10">
        <v>0.12929514177785023</v>
      </c>
      <c r="AU51" s="84">
        <v>8.2105940207886863E-2</v>
      </c>
      <c r="AV51" s="84">
        <f t="shared" si="63"/>
        <v>0.1920080986789926</v>
      </c>
      <c r="AW51" s="10">
        <v>0</v>
      </c>
      <c r="AX51" s="10">
        <f t="shared" si="64"/>
        <v>0.23604617979823972</v>
      </c>
      <c r="AY51" s="10">
        <f t="shared" si="65"/>
        <v>0.15152429988446614</v>
      </c>
      <c r="AZ51" s="10">
        <f t="shared" si="66"/>
        <v>0.17730038216922406</v>
      </c>
      <c r="BA51" s="10">
        <f t="shared" si="67"/>
        <v>0.43512913814807008</v>
      </c>
      <c r="BC51" s="13">
        <f t="shared" si="68"/>
        <v>1020.4276352677903</v>
      </c>
      <c r="BD51" s="13">
        <f t="shared" si="69"/>
        <v>655.03954840054712</v>
      </c>
      <c r="BE51" s="13">
        <f t="shared" si="70"/>
        <v>766.46955211755562</v>
      </c>
      <c r="BF51" s="13">
        <f t="shared" si="71"/>
        <v>1881.063264214107</v>
      </c>
      <c r="BH51" s="13">
        <f t="shared" si="72"/>
        <v>1081.2861099189063</v>
      </c>
      <c r="BI51" s="13">
        <f t="shared" si="73"/>
        <v>659.74424128684575</v>
      </c>
      <c r="BJ51" s="13">
        <f t="shared" si="74"/>
        <v>768.94956952707548</v>
      </c>
      <c r="BK51" s="13">
        <f t="shared" si="75"/>
        <v>1810.3039781654818</v>
      </c>
      <c r="BL51" s="13">
        <f t="shared" si="76"/>
        <v>4320.2838988983094</v>
      </c>
      <c r="BM51" s="71">
        <f t="shared" si="77"/>
        <v>1.0006286857913165</v>
      </c>
      <c r="BO51" s="13">
        <f t="shared" si="78"/>
        <v>1081.9658991325603</v>
      </c>
      <c r="BP51" s="13">
        <f t="shared" si="79"/>
        <v>660.15901311724565</v>
      </c>
      <c r="BQ51" s="13">
        <f t="shared" si="80"/>
        <v>769.43299719567608</v>
      </c>
      <c r="BR51" s="13">
        <f t="shared" si="81"/>
        <v>1811.442090554518</v>
      </c>
    </row>
    <row r="52" spans="1:70" x14ac:dyDescent="0.35">
      <c r="A52">
        <v>37</v>
      </c>
      <c r="B52" t="s">
        <v>49</v>
      </c>
      <c r="C52">
        <v>16742</v>
      </c>
      <c r="D52">
        <v>49006</v>
      </c>
      <c r="E52">
        <v>50547</v>
      </c>
      <c r="F52">
        <v>16052</v>
      </c>
      <c r="G52">
        <v>16452</v>
      </c>
      <c r="H52">
        <v>16795</v>
      </c>
      <c r="I52" s="65">
        <f t="shared" si="43"/>
        <v>343</v>
      </c>
      <c r="J52" s="8">
        <f t="shared" si="44"/>
        <v>4.7203632064890544E-4</v>
      </c>
      <c r="K52" s="65">
        <f t="shared" si="45"/>
        <v>743</v>
      </c>
      <c r="L52" s="8">
        <f t="shared" si="46"/>
        <v>5.7478867039699097E-4</v>
      </c>
      <c r="M52">
        <v>48876</v>
      </c>
      <c r="N52" s="8">
        <f t="shared" si="47"/>
        <v>2.5515513767524101E-3</v>
      </c>
      <c r="O52" s="3">
        <v>20066.133543685544</v>
      </c>
      <c r="P52" s="8">
        <f t="shared" si="48"/>
        <v>0.3969797128155092</v>
      </c>
      <c r="Q52" s="8">
        <f t="shared" si="49"/>
        <v>1.9462994761890989E-3</v>
      </c>
      <c r="R52" s="8">
        <v>9.6600000000000005E-2</v>
      </c>
      <c r="S52" s="126">
        <f t="shared" si="50"/>
        <v>4882.8402000000006</v>
      </c>
      <c r="T52" s="8">
        <f t="shared" si="51"/>
        <v>1.7454466423849216E-3</v>
      </c>
      <c r="U52" s="2">
        <v>0.56743237017047321</v>
      </c>
      <c r="V52" s="2">
        <v>0.43256762982952679</v>
      </c>
      <c r="W52">
        <v>0</v>
      </c>
      <c r="Y52" s="3">
        <f t="shared" si="52"/>
        <v>330</v>
      </c>
      <c r="Z52" s="3">
        <f t="shared" si="53"/>
        <v>9.9461561245310346</v>
      </c>
      <c r="AA52" s="3">
        <f t="shared" si="54"/>
        <v>339.94615612453106</v>
      </c>
      <c r="AB52" s="3"/>
      <c r="AC52" s="3">
        <f t="shared" si="55"/>
        <v>198.2009958983235</v>
      </c>
      <c r="AD52" s="3">
        <f t="shared" si="56"/>
        <v>366.44347868454491</v>
      </c>
      <c r="AE52" s="3">
        <f t="shared" si="57"/>
        <v>408.61103014993097</v>
      </c>
      <c r="AF52" s="3">
        <f t="shared" si="58"/>
        <v>540.26034422768066</v>
      </c>
      <c r="AG52" s="8">
        <f t="shared" si="59"/>
        <v>3.6917461185740205E-3</v>
      </c>
      <c r="AH52" s="3">
        <f t="shared" si="60"/>
        <v>420.3702864521884</v>
      </c>
      <c r="AI52" s="3">
        <f t="shared" si="61"/>
        <v>853.36544695730709</v>
      </c>
      <c r="AJ52" s="67"/>
      <c r="AK52" s="3">
        <f t="shared" si="62"/>
        <v>1193</v>
      </c>
      <c r="AL52" s="5"/>
      <c r="AM52" s="10">
        <v>0.1691939511617192</v>
      </c>
      <c r="AN52" s="10">
        <v>0.1766639965773712</v>
      </c>
      <c r="AO52" s="10">
        <v>0.18900406766273939</v>
      </c>
      <c r="AP52" s="10">
        <v>0.46513798459817024</v>
      </c>
      <c r="AQ52" s="10">
        <v>0</v>
      </c>
      <c r="AR52" s="10">
        <v>0</v>
      </c>
      <c r="AS52" s="10">
        <v>0.16938773348776909</v>
      </c>
      <c r="AT52" s="10">
        <v>0.83061226651223086</v>
      </c>
      <c r="AU52" s="84">
        <v>0</v>
      </c>
      <c r="AV52" s="84">
        <f t="shared" si="63"/>
        <v>0</v>
      </c>
      <c r="AW52" s="10">
        <v>0</v>
      </c>
      <c r="AX52" s="10">
        <f t="shared" si="64"/>
        <v>0.30653524435487112</v>
      </c>
      <c r="AY52" s="10">
        <f t="shared" si="65"/>
        <v>0.13979079490225671</v>
      </c>
      <c r="AZ52" s="10">
        <f t="shared" si="66"/>
        <v>0.14772673596371705</v>
      </c>
      <c r="BA52" s="10">
        <f t="shared" si="67"/>
        <v>0.40594722477915501</v>
      </c>
      <c r="BC52" s="13">
        <f t="shared" si="68"/>
        <v>365.69654651536126</v>
      </c>
      <c r="BD52" s="13">
        <f t="shared" si="69"/>
        <v>166.77041831839225</v>
      </c>
      <c r="BE52" s="13">
        <f t="shared" si="70"/>
        <v>176.23799600471443</v>
      </c>
      <c r="BF52" s="13">
        <f t="shared" si="71"/>
        <v>484.29503916153192</v>
      </c>
      <c r="BH52" s="13">
        <f t="shared" si="72"/>
        <v>387.50674964678194</v>
      </c>
      <c r="BI52" s="13">
        <f t="shared" si="73"/>
        <v>167.96821408908031</v>
      </c>
      <c r="BJ52" s="13">
        <f t="shared" si="74"/>
        <v>176.80823822386463</v>
      </c>
      <c r="BK52" s="13">
        <f t="shared" si="75"/>
        <v>466.07748536635</v>
      </c>
      <c r="BL52" s="13">
        <f t="shared" si="76"/>
        <v>1198.3606873260769</v>
      </c>
      <c r="BM52" s="71">
        <f t="shared" si="77"/>
        <v>0.99552664954485592</v>
      </c>
      <c r="BO52" s="13">
        <f t="shared" si="78"/>
        <v>385.77329615187813</v>
      </c>
      <c r="BP52" s="13">
        <f t="shared" si="79"/>
        <v>167.21683340213519</v>
      </c>
      <c r="BQ52" s="13">
        <f t="shared" si="80"/>
        <v>176.0173130109327</v>
      </c>
      <c r="BR52" s="13">
        <f t="shared" si="81"/>
        <v>463.99255743505404</v>
      </c>
    </row>
    <row r="53" spans="1:70" x14ac:dyDescent="0.35">
      <c r="A53">
        <v>37</v>
      </c>
      <c r="B53" t="s">
        <v>50</v>
      </c>
      <c r="C53">
        <v>17498</v>
      </c>
      <c r="D53">
        <v>24414</v>
      </c>
      <c r="E53">
        <v>25551</v>
      </c>
      <c r="F53">
        <v>5701</v>
      </c>
      <c r="G53">
        <v>5870</v>
      </c>
      <c r="H53">
        <v>6080</v>
      </c>
      <c r="I53" s="65">
        <f t="shared" si="43"/>
        <v>210</v>
      </c>
      <c r="J53" s="8">
        <f t="shared" si="44"/>
        <v>2.8900182896871761E-4</v>
      </c>
      <c r="K53" s="65">
        <f t="shared" si="45"/>
        <v>379</v>
      </c>
      <c r="L53" s="8">
        <f t="shared" si="46"/>
        <v>2.9319637426710577E-4</v>
      </c>
      <c r="M53">
        <v>24264</v>
      </c>
      <c r="N53" s="8">
        <f t="shared" si="47"/>
        <v>1.2666920903003616E-3</v>
      </c>
      <c r="O53" s="3">
        <v>24104.980179166407</v>
      </c>
      <c r="P53" s="8">
        <f t="shared" si="48"/>
        <v>0.94340652730485719</v>
      </c>
      <c r="Q53" s="8">
        <f t="shared" si="49"/>
        <v>2.3380443568822786E-3</v>
      </c>
      <c r="R53" s="8">
        <v>0.19045000000000001</v>
      </c>
      <c r="S53" s="126">
        <f t="shared" si="50"/>
        <v>4866.1879500000005</v>
      </c>
      <c r="T53" s="8">
        <f t="shared" si="51"/>
        <v>1.7394940384371919E-3</v>
      </c>
      <c r="U53" s="2">
        <v>0.1472127007035901</v>
      </c>
      <c r="V53" s="2">
        <v>0.85278729929640984</v>
      </c>
      <c r="W53">
        <v>0</v>
      </c>
      <c r="Y53" s="3">
        <f t="shared" si="52"/>
        <v>139.42499999999998</v>
      </c>
      <c r="Z53" s="3">
        <f t="shared" si="53"/>
        <v>6.2528704221540679</v>
      </c>
      <c r="AA53" s="3">
        <f t="shared" si="54"/>
        <v>145.67787042215406</v>
      </c>
      <c r="AB53" s="3"/>
      <c r="AC53" s="3">
        <f t="shared" si="55"/>
        <v>121.34754850917764</v>
      </c>
      <c r="AD53" s="3">
        <f t="shared" si="56"/>
        <v>365.19377397007884</v>
      </c>
      <c r="AE53" s="3">
        <f t="shared" si="57"/>
        <v>490.85494030574387</v>
      </c>
      <c r="AF53" s="3">
        <f t="shared" si="58"/>
        <v>728.80124087520653</v>
      </c>
      <c r="AG53" s="8">
        <f t="shared" si="59"/>
        <v>0</v>
      </c>
      <c r="AH53" s="3">
        <f t="shared" si="60"/>
        <v>0</v>
      </c>
      <c r="AI53" s="3">
        <f t="shared" si="61"/>
        <v>248.59502190979379</v>
      </c>
      <c r="AJ53" s="67"/>
      <c r="AK53" s="3">
        <f t="shared" si="62"/>
        <v>394</v>
      </c>
      <c r="AL53" s="5"/>
      <c r="AM53" s="10">
        <v>0.36085859642792711</v>
      </c>
      <c r="AN53" s="10">
        <v>0.23990225509651816</v>
      </c>
      <c r="AO53" s="10">
        <v>0.20116243911239401</v>
      </c>
      <c r="AP53" s="10">
        <v>0.19807670936316071</v>
      </c>
      <c r="AQ53" s="10">
        <v>0.51113488524631112</v>
      </c>
      <c r="AR53" s="10">
        <v>0.37063423581576327</v>
      </c>
      <c r="AS53" s="10">
        <v>0.11823087893792569</v>
      </c>
      <c r="AT53" s="10">
        <v>0</v>
      </c>
      <c r="AU53" s="84">
        <v>0</v>
      </c>
      <c r="AV53" s="84">
        <f t="shared" si="63"/>
        <v>0.88176912106207439</v>
      </c>
      <c r="AW53" s="10">
        <v>0.2</v>
      </c>
      <c r="AX53" s="10">
        <f t="shared" si="64"/>
        <v>0.19068216509427921</v>
      </c>
      <c r="AY53" s="10">
        <f t="shared" si="65"/>
        <v>9.0607587048838589E-2</v>
      </c>
      <c r="AZ53" s="10">
        <f t="shared" si="66"/>
        <v>0.1337122317224225</v>
      </c>
      <c r="BA53" s="10">
        <f t="shared" si="67"/>
        <v>0.58499801613445968</v>
      </c>
      <c r="BC53" s="13">
        <f t="shared" si="68"/>
        <v>75.128773047146012</v>
      </c>
      <c r="BD53" s="13">
        <f t="shared" si="69"/>
        <v>35.699389297242405</v>
      </c>
      <c r="BE53" s="13">
        <f t="shared" si="70"/>
        <v>52.682619298634464</v>
      </c>
      <c r="BF53" s="13">
        <f t="shared" si="71"/>
        <v>230.48921835697712</v>
      </c>
      <c r="BH53" s="13">
        <f t="shared" si="72"/>
        <v>79.609465623508171</v>
      </c>
      <c r="BI53" s="13">
        <f t="shared" si="73"/>
        <v>35.955793148402307</v>
      </c>
      <c r="BJ53" s="13">
        <f t="shared" si="74"/>
        <v>52.853081142394281</v>
      </c>
      <c r="BK53" s="13">
        <f t="shared" si="75"/>
        <v>221.81898761933138</v>
      </c>
      <c r="BL53" s="13">
        <f t="shared" si="76"/>
        <v>390.23732753363618</v>
      </c>
      <c r="BM53" s="71">
        <f t="shared" si="77"/>
        <v>1.0096420106455335</v>
      </c>
      <c r="BO53" s="13">
        <f t="shared" si="78"/>
        <v>80.377060938535266</v>
      </c>
      <c r="BP53" s="13">
        <f t="shared" si="79"/>
        <v>36.302479288707801</v>
      </c>
      <c r="BQ53" s="13">
        <f t="shared" si="80"/>
        <v>53.362691113418492</v>
      </c>
      <c r="BR53" s="13">
        <f t="shared" si="81"/>
        <v>223.95776865933843</v>
      </c>
    </row>
    <row r="54" spans="1:70" x14ac:dyDescent="0.35">
      <c r="A54">
        <v>37</v>
      </c>
      <c r="B54" t="s">
        <v>51</v>
      </c>
      <c r="C54">
        <v>17568</v>
      </c>
      <c r="D54">
        <v>40108</v>
      </c>
      <c r="E54">
        <v>41573</v>
      </c>
      <c r="F54">
        <v>17146</v>
      </c>
      <c r="G54">
        <v>17505</v>
      </c>
      <c r="H54">
        <v>18014</v>
      </c>
      <c r="I54" s="65">
        <f t="shared" si="43"/>
        <v>509</v>
      </c>
      <c r="J54" s="8">
        <f t="shared" si="44"/>
        <v>7.0048538545274886E-4</v>
      </c>
      <c r="K54" s="65">
        <f t="shared" si="45"/>
        <v>868</v>
      </c>
      <c r="L54" s="8">
        <f t="shared" si="46"/>
        <v>6.7148932154049556E-4</v>
      </c>
      <c r="M54">
        <v>40173</v>
      </c>
      <c r="N54" s="8">
        <f t="shared" si="47"/>
        <v>2.0972148592003147E-3</v>
      </c>
      <c r="O54" s="3">
        <v>35003.976861126917</v>
      </c>
      <c r="P54" s="8">
        <f t="shared" si="48"/>
        <v>0.84198823421756708</v>
      </c>
      <c r="Q54" s="8">
        <f t="shared" si="49"/>
        <v>3.3951843129632416E-3</v>
      </c>
      <c r="R54" s="8">
        <v>0.21879999999999999</v>
      </c>
      <c r="S54" s="126">
        <f t="shared" si="50"/>
        <v>9096.1723999999995</v>
      </c>
      <c r="T54" s="8">
        <f t="shared" si="51"/>
        <v>3.2515673099714369E-3</v>
      </c>
      <c r="U54" s="2">
        <v>0.53436498821253697</v>
      </c>
      <c r="V54" s="2">
        <v>0.46563501178746303</v>
      </c>
      <c r="W54">
        <v>0</v>
      </c>
      <c r="Y54" s="3">
        <f t="shared" si="52"/>
        <v>296.17500000000001</v>
      </c>
      <c r="Z54" s="3">
        <f t="shared" si="53"/>
        <v>9.2694557365653161</v>
      </c>
      <c r="AA54" s="3">
        <f t="shared" si="54"/>
        <v>305.44445573656532</v>
      </c>
      <c r="AB54" s="3"/>
      <c r="AC54" s="3">
        <f t="shared" si="55"/>
        <v>294.12334376748294</v>
      </c>
      <c r="AD54" s="3">
        <f t="shared" si="56"/>
        <v>682.64225746530587</v>
      </c>
      <c r="AE54" s="3">
        <f t="shared" si="57"/>
        <v>712.79357398029083</v>
      </c>
      <c r="AF54" s="3">
        <f t="shared" si="58"/>
        <v>1092.025080701279</v>
      </c>
      <c r="AG54" s="8">
        <f t="shared" si="59"/>
        <v>6.6467516229346789E-3</v>
      </c>
      <c r="AH54" s="3">
        <f t="shared" si="60"/>
        <v>756.84968412422995</v>
      </c>
      <c r="AI54" s="3">
        <f t="shared" si="61"/>
        <v>1354.3837786360307</v>
      </c>
      <c r="AJ54" s="67"/>
      <c r="AK54" s="3">
        <f t="shared" si="62"/>
        <v>1660</v>
      </c>
      <c r="AL54" s="5"/>
      <c r="AM54" s="10">
        <v>0.16608605452457231</v>
      </c>
      <c r="AN54" s="10">
        <v>0.10400687904249531</v>
      </c>
      <c r="AO54" s="10">
        <v>0.14971987749098309</v>
      </c>
      <c r="AP54" s="10">
        <v>0.58018718894194932</v>
      </c>
      <c r="AQ54" s="10">
        <v>2.759046290503206E-5</v>
      </c>
      <c r="AR54" s="10">
        <v>0</v>
      </c>
      <c r="AS54" s="10">
        <v>3.0852872697721093E-4</v>
      </c>
      <c r="AT54" s="10">
        <v>0.23053511656034367</v>
      </c>
      <c r="AU54" s="84">
        <v>0.76912876424977406</v>
      </c>
      <c r="AV54" s="84">
        <f t="shared" si="63"/>
        <v>2.759046290503206E-5</v>
      </c>
      <c r="AW54" s="10">
        <v>0.1</v>
      </c>
      <c r="AX54" s="10">
        <f t="shared" si="64"/>
        <v>0.31755606855003604</v>
      </c>
      <c r="AY54" s="10">
        <f t="shared" si="65"/>
        <v>0.18092685197817462</v>
      </c>
      <c r="AZ54" s="10">
        <f t="shared" si="66"/>
        <v>0.16854542795350266</v>
      </c>
      <c r="BA54" s="10">
        <f t="shared" si="67"/>
        <v>0.33297165151828656</v>
      </c>
      <c r="BC54" s="13">
        <f t="shared" si="68"/>
        <v>527.14307379305978</v>
      </c>
      <c r="BD54" s="13">
        <f t="shared" si="69"/>
        <v>300.3385742837699</v>
      </c>
      <c r="BE54" s="13">
        <f t="shared" si="70"/>
        <v>279.78541040281442</v>
      </c>
      <c r="BF54" s="13">
        <f t="shared" si="71"/>
        <v>552.73294152035567</v>
      </c>
      <c r="BH54" s="13">
        <f t="shared" si="72"/>
        <v>558.58197478433613</v>
      </c>
      <c r="BI54" s="13">
        <f t="shared" si="73"/>
        <v>302.49569709774983</v>
      </c>
      <c r="BJ54" s="13">
        <f t="shared" si="74"/>
        <v>280.69069448984914</v>
      </c>
      <c r="BK54" s="13">
        <f t="shared" si="75"/>
        <v>531.94098355615756</v>
      </c>
      <c r="BL54" s="13">
        <f t="shared" si="76"/>
        <v>1673.7093499280927</v>
      </c>
      <c r="BM54" s="71">
        <f t="shared" si="77"/>
        <v>0.99180900200582511</v>
      </c>
      <c r="BO54" s="13">
        <f t="shared" si="78"/>
        <v>554.00663094929541</v>
      </c>
      <c r="BP54" s="13">
        <f t="shared" si="79"/>
        <v>300.0179554495756</v>
      </c>
      <c r="BQ54" s="13">
        <f t="shared" si="80"/>
        <v>278.39155757429921</v>
      </c>
      <c r="BR54" s="13">
        <f t="shared" si="81"/>
        <v>527.58385602682961</v>
      </c>
    </row>
    <row r="55" spans="1:70" x14ac:dyDescent="0.35">
      <c r="A55">
        <v>59</v>
      </c>
      <c r="B55" t="s">
        <v>124</v>
      </c>
      <c r="C55">
        <v>17750</v>
      </c>
      <c r="D55">
        <v>49554</v>
      </c>
      <c r="E55">
        <v>51299</v>
      </c>
      <c r="F55">
        <v>16374</v>
      </c>
      <c r="G55">
        <v>16455</v>
      </c>
      <c r="H55">
        <v>16591</v>
      </c>
      <c r="I55" s="65">
        <f t="shared" si="43"/>
        <v>136</v>
      </c>
      <c r="J55" s="8">
        <f t="shared" si="44"/>
        <v>1.8716308923688379E-4</v>
      </c>
      <c r="K55" s="65">
        <f t="shared" si="45"/>
        <v>217</v>
      </c>
      <c r="L55" s="8">
        <f t="shared" si="46"/>
        <v>1.6787233038512389E-4</v>
      </c>
      <c r="M55">
        <v>49833</v>
      </c>
      <c r="N55" s="8">
        <f t="shared" si="47"/>
        <v>2.6015111661695485E-3</v>
      </c>
      <c r="O55" s="3">
        <v>21905.224913977392</v>
      </c>
      <c r="P55" s="8">
        <f t="shared" si="48"/>
        <v>0.42701075876678674</v>
      </c>
      <c r="Q55" s="8">
        <f t="shared" si="49"/>
        <v>2.1246807554161223E-3</v>
      </c>
      <c r="R55" s="8">
        <v>0.21640000000000001</v>
      </c>
      <c r="S55" s="126">
        <f t="shared" si="50"/>
        <v>11101.1036</v>
      </c>
      <c r="T55" s="8">
        <f t="shared" si="51"/>
        <v>3.9682609325177517E-3</v>
      </c>
      <c r="U55" s="2">
        <v>0.67247474747474745</v>
      </c>
      <c r="V55" s="2">
        <v>0.32752525252525255</v>
      </c>
      <c r="W55">
        <v>43</v>
      </c>
      <c r="Y55" s="3">
        <f t="shared" si="52"/>
        <v>66.825000000000003</v>
      </c>
      <c r="Z55" s="3">
        <f t="shared" si="53"/>
        <v>1.7684156250000003</v>
      </c>
      <c r="AA55" s="3">
        <f t="shared" si="54"/>
        <v>111.59341562500001</v>
      </c>
      <c r="AB55" s="3"/>
      <c r="AC55" s="3">
        <f t="shared" si="55"/>
        <v>78.586983796419815</v>
      </c>
      <c r="AD55" s="3">
        <f t="shared" si="56"/>
        <v>833.10672760118678</v>
      </c>
      <c r="AE55" s="3">
        <f t="shared" si="57"/>
        <v>446.06084666384902</v>
      </c>
      <c r="AF55" s="3">
        <f t="shared" si="58"/>
        <v>1243.603336124364</v>
      </c>
      <c r="AG55" s="8">
        <f t="shared" si="59"/>
        <v>6.0929416879338741E-3</v>
      </c>
      <c r="AH55" s="3">
        <f t="shared" si="60"/>
        <v>693.78867355119507</v>
      </c>
      <c r="AI55" s="3">
        <f t="shared" si="61"/>
        <v>807.93989548828665</v>
      </c>
      <c r="AJ55" s="67"/>
      <c r="AK55" s="3">
        <f t="shared" si="62"/>
        <v>920</v>
      </c>
      <c r="AL55" s="5"/>
      <c r="AM55" s="10">
        <v>0.18049274621212119</v>
      </c>
      <c r="AN55" s="10">
        <v>0.14464406944444444</v>
      </c>
      <c r="AO55" s="10">
        <v>0.2164601202020201</v>
      </c>
      <c r="AP55" s="10">
        <v>0.4584030641414143</v>
      </c>
      <c r="AQ55" s="10">
        <v>1.4165183681132034E-4</v>
      </c>
      <c r="AR55" s="10">
        <v>2.8742684606515162E-3</v>
      </c>
      <c r="AS55" s="10">
        <v>0.86517180795558224</v>
      </c>
      <c r="AT55" s="10">
        <v>0.13180099008316992</v>
      </c>
      <c r="AU55" s="84">
        <v>1.1281663784939296E-5</v>
      </c>
      <c r="AV55" s="84">
        <f t="shared" si="63"/>
        <v>3.0159202974628365E-3</v>
      </c>
      <c r="AW55" s="10">
        <v>0</v>
      </c>
      <c r="AX55" s="10">
        <f t="shared" si="64"/>
        <v>0.27861738565512018</v>
      </c>
      <c r="AY55" s="10">
        <f t="shared" si="65"/>
        <v>0.16633428503550868</v>
      </c>
      <c r="AZ55" s="10">
        <f t="shared" si="66"/>
        <v>0.15867375032967324</v>
      </c>
      <c r="BA55" s="10">
        <f t="shared" si="67"/>
        <v>0.39637457897969791</v>
      </c>
      <c r="BC55" s="13">
        <f t="shared" si="68"/>
        <v>256.32799480271058</v>
      </c>
      <c r="BD55" s="13">
        <f t="shared" si="69"/>
        <v>153.027542232668</v>
      </c>
      <c r="BE55" s="13">
        <f t="shared" si="70"/>
        <v>145.97985030329937</v>
      </c>
      <c r="BF55" s="13">
        <f t="shared" si="71"/>
        <v>364.66461266132205</v>
      </c>
      <c r="BH55" s="13">
        <f t="shared" si="72"/>
        <v>271.61543923768841</v>
      </c>
      <c r="BI55" s="13">
        <f t="shared" si="73"/>
        <v>154.12663249539756</v>
      </c>
      <c r="BJ55" s="13">
        <f t="shared" si="74"/>
        <v>146.45218814006157</v>
      </c>
      <c r="BK55" s="13">
        <f t="shared" si="75"/>
        <v>350.947153961232</v>
      </c>
      <c r="BL55" s="13">
        <f t="shared" si="76"/>
        <v>923.14141383437959</v>
      </c>
      <c r="BM55" s="71">
        <f t="shared" si="77"/>
        <v>0.99659703942721911</v>
      </c>
      <c r="BO55" s="13">
        <f t="shared" si="78"/>
        <v>270.691142607004</v>
      </c>
      <c r="BP55" s="13">
        <f t="shared" si="79"/>
        <v>153.60214564180023</v>
      </c>
      <c r="BQ55" s="13">
        <f t="shared" si="80"/>
        <v>145.95381711802344</v>
      </c>
      <c r="BR55" s="13">
        <f t="shared" si="81"/>
        <v>349.75289463317228</v>
      </c>
    </row>
    <row r="56" spans="1:70" x14ac:dyDescent="0.35">
      <c r="A56">
        <v>59</v>
      </c>
      <c r="B56" t="s">
        <v>125</v>
      </c>
      <c r="C56">
        <v>17946</v>
      </c>
      <c r="D56">
        <v>33627</v>
      </c>
      <c r="E56">
        <v>35622</v>
      </c>
      <c r="F56">
        <v>14662</v>
      </c>
      <c r="G56">
        <v>14837</v>
      </c>
      <c r="H56">
        <v>15190</v>
      </c>
      <c r="I56" s="65">
        <f t="shared" si="43"/>
        <v>353</v>
      </c>
      <c r="J56" s="8">
        <f t="shared" si="44"/>
        <v>4.8579831250455865E-4</v>
      </c>
      <c r="K56" s="65">
        <f t="shared" si="45"/>
        <v>528</v>
      </c>
      <c r="L56" s="8">
        <f t="shared" si="46"/>
        <v>4.0846355043016317E-4</v>
      </c>
      <c r="M56">
        <v>34249</v>
      </c>
      <c r="N56" s="8">
        <f t="shared" si="47"/>
        <v>1.7879548879284985E-3</v>
      </c>
      <c r="O56" s="3">
        <v>0</v>
      </c>
      <c r="P56" s="8">
        <f t="shared" si="48"/>
        <v>0</v>
      </c>
      <c r="Q56" s="8">
        <f t="shared" si="49"/>
        <v>0</v>
      </c>
      <c r="R56" s="8">
        <v>3.6499999999999998E-2</v>
      </c>
      <c r="S56" s="126">
        <f t="shared" si="50"/>
        <v>1300.203</v>
      </c>
      <c r="T56" s="8">
        <f t="shared" si="51"/>
        <v>4.6477764330047131E-4</v>
      </c>
      <c r="U56" s="2">
        <v>0.60276409414340448</v>
      </c>
      <c r="V56" s="2">
        <v>0.39723590585659552</v>
      </c>
      <c r="W56">
        <v>60</v>
      </c>
      <c r="Y56" s="3">
        <f t="shared" si="52"/>
        <v>144.375</v>
      </c>
      <c r="Z56" s="3">
        <f t="shared" si="53"/>
        <v>4.1729076867816088</v>
      </c>
      <c r="AA56" s="3">
        <f t="shared" si="54"/>
        <v>208.5479076867816</v>
      </c>
      <c r="AB56" s="3"/>
      <c r="AC56" s="3">
        <f t="shared" si="55"/>
        <v>203.97945058923671</v>
      </c>
      <c r="AD56" s="3">
        <f t="shared" si="56"/>
        <v>97.576592884625072</v>
      </c>
      <c r="AE56" s="3">
        <f t="shared" si="57"/>
        <v>0</v>
      </c>
      <c r="AF56" s="3">
        <f t="shared" si="58"/>
        <v>0</v>
      </c>
      <c r="AG56" s="8">
        <f t="shared" si="59"/>
        <v>0</v>
      </c>
      <c r="AH56" s="3">
        <f t="shared" si="60"/>
        <v>0</v>
      </c>
      <c r="AI56" s="3">
        <f t="shared" si="61"/>
        <v>301.55604347386179</v>
      </c>
      <c r="AJ56" s="67"/>
      <c r="AK56" s="3">
        <f t="shared" si="62"/>
        <v>510</v>
      </c>
      <c r="AL56" s="5"/>
      <c r="AM56" s="10">
        <v>0.21194581964969894</v>
      </c>
      <c r="AN56" s="10">
        <v>0.16258668992884509</v>
      </c>
      <c r="AO56" s="10">
        <v>0.15285839737274218</v>
      </c>
      <c r="AP56" s="10">
        <v>0.47260909304871374</v>
      </c>
      <c r="AQ56" s="10">
        <v>0</v>
      </c>
      <c r="AR56" s="10">
        <v>8.5848070520290892E-2</v>
      </c>
      <c r="AS56" s="10">
        <v>0.5211313158606885</v>
      </c>
      <c r="AT56" s="10">
        <v>0.18513960865924581</v>
      </c>
      <c r="AU56" s="84">
        <v>0.20788100495977477</v>
      </c>
      <c r="AV56" s="84">
        <f t="shared" si="63"/>
        <v>8.5848070520290892E-2</v>
      </c>
      <c r="AW56" s="10">
        <v>0</v>
      </c>
      <c r="AX56" s="10">
        <f t="shared" si="64"/>
        <v>0.2628908489363313</v>
      </c>
      <c r="AY56" s="10">
        <f t="shared" si="65"/>
        <v>0.15736297479330835</v>
      </c>
      <c r="AZ56" s="10">
        <f t="shared" si="66"/>
        <v>0.19047461174431218</v>
      </c>
      <c r="BA56" s="10">
        <f t="shared" si="67"/>
        <v>0.38927156452604816</v>
      </c>
      <c r="BC56" s="13">
        <f t="shared" si="68"/>
        <v>134.07433295752895</v>
      </c>
      <c r="BD56" s="13">
        <f t="shared" si="69"/>
        <v>80.25511714458726</v>
      </c>
      <c r="BE56" s="13">
        <f t="shared" si="70"/>
        <v>97.14205198959921</v>
      </c>
      <c r="BF56" s="13">
        <f t="shared" si="71"/>
        <v>198.52849790828455</v>
      </c>
      <c r="BH56" s="13">
        <f t="shared" si="72"/>
        <v>142.07054857503303</v>
      </c>
      <c r="BI56" s="13">
        <f t="shared" si="73"/>
        <v>80.831533758883538</v>
      </c>
      <c r="BJ56" s="13">
        <f t="shared" si="74"/>
        <v>97.4563684284781</v>
      </c>
      <c r="BK56" s="13">
        <f t="shared" si="75"/>
        <v>191.06052219500347</v>
      </c>
      <c r="BL56" s="13">
        <f t="shared" si="76"/>
        <v>511.41897295739818</v>
      </c>
      <c r="BM56" s="71">
        <f t="shared" si="77"/>
        <v>0.99722541979779777</v>
      </c>
      <c r="BO56" s="13">
        <f t="shared" si="78"/>
        <v>141.67636244364073</v>
      </c>
      <c r="BP56" s="13">
        <f t="shared" si="79"/>
        <v>80.607260185602499</v>
      </c>
      <c r="BQ56" s="13">
        <f t="shared" si="80"/>
        <v>97.185967918057912</v>
      </c>
      <c r="BR56" s="13">
        <f t="shared" si="81"/>
        <v>190.53040945269879</v>
      </c>
    </row>
    <row r="57" spans="1:70" x14ac:dyDescent="0.35">
      <c r="A57">
        <v>65</v>
      </c>
      <c r="B57" t="s">
        <v>162</v>
      </c>
      <c r="C57">
        <v>18996</v>
      </c>
      <c r="D57">
        <v>28999</v>
      </c>
      <c r="E57">
        <v>61014</v>
      </c>
      <c r="F57">
        <v>12271</v>
      </c>
      <c r="G57">
        <v>16561</v>
      </c>
      <c r="H57">
        <v>24721</v>
      </c>
      <c r="I57" s="65">
        <f t="shared" si="43"/>
        <v>8160</v>
      </c>
      <c r="J57" s="8">
        <f t="shared" si="44"/>
        <v>1.1229785354213028E-2</v>
      </c>
      <c r="K57" s="65">
        <f t="shared" si="45"/>
        <v>12450</v>
      </c>
      <c r="L57" s="8">
        <f t="shared" si="46"/>
        <v>9.6313848538930515E-3</v>
      </c>
      <c r="M57">
        <v>29251</v>
      </c>
      <c r="N57" s="8">
        <f t="shared" si="47"/>
        <v>1.5270363638878949E-3</v>
      </c>
      <c r="O57" s="3">
        <v>0</v>
      </c>
      <c r="P57" s="8">
        <f t="shared" si="48"/>
        <v>0</v>
      </c>
      <c r="Q57" s="8">
        <f t="shared" si="49"/>
        <v>0</v>
      </c>
      <c r="R57" s="8">
        <v>1.72E-2</v>
      </c>
      <c r="S57" s="126">
        <f t="shared" si="50"/>
        <v>1049.4408000000001</v>
      </c>
      <c r="T57" s="8">
        <f t="shared" si="51"/>
        <v>3.7513882202037783E-4</v>
      </c>
      <c r="U57" s="2">
        <v>0.43696581196581197</v>
      </c>
      <c r="V57" s="2">
        <v>0.56303418803418803</v>
      </c>
      <c r="W57">
        <v>31</v>
      </c>
      <c r="Y57" s="3">
        <f t="shared" si="52"/>
        <v>3539.25</v>
      </c>
      <c r="Z57" s="3">
        <f t="shared" si="53"/>
        <v>122.83390625</v>
      </c>
      <c r="AA57" s="3">
        <f t="shared" si="54"/>
        <v>3693.0839062499999</v>
      </c>
      <c r="AB57" s="3"/>
      <c r="AC57" s="3">
        <f t="shared" si="55"/>
        <v>4715.2190277851887</v>
      </c>
      <c r="AD57" s="3">
        <f t="shared" si="56"/>
        <v>78.757592236070266</v>
      </c>
      <c r="AE57" s="3">
        <f t="shared" si="57"/>
        <v>0</v>
      </c>
      <c r="AF57" s="3">
        <f t="shared" si="58"/>
        <v>0</v>
      </c>
      <c r="AG57" s="8">
        <f t="shared" si="59"/>
        <v>0</v>
      </c>
      <c r="AH57" s="3">
        <f t="shared" si="60"/>
        <v>0</v>
      </c>
      <c r="AI57" s="3">
        <f t="shared" si="61"/>
        <v>4793.9766200212589</v>
      </c>
      <c r="AJ57" s="67"/>
      <c r="AK57" s="3">
        <f t="shared" si="62"/>
        <v>8487</v>
      </c>
      <c r="AL57" s="5"/>
      <c r="AM57" s="10">
        <v>0.46352209401709399</v>
      </c>
      <c r="AN57" s="10">
        <v>0.21048249572649577</v>
      </c>
      <c r="AO57" s="10">
        <v>0.17232027350427342</v>
      </c>
      <c r="AP57" s="10">
        <v>0.15367513675213682</v>
      </c>
      <c r="AQ57" s="10">
        <v>0.56752742215399554</v>
      </c>
      <c r="AR57" s="10">
        <v>7.0208268438678558E-3</v>
      </c>
      <c r="AS57" s="10">
        <v>0.38361944234824058</v>
      </c>
      <c r="AT57" s="10">
        <v>4.1832308653895998E-2</v>
      </c>
      <c r="AU57" s="84">
        <v>0</v>
      </c>
      <c r="AV57" s="84">
        <f t="shared" si="63"/>
        <v>0.57454824899786339</v>
      </c>
      <c r="AW57" s="10">
        <v>0</v>
      </c>
      <c r="AX57" s="10">
        <f t="shared" si="64"/>
        <v>0.13831358866483201</v>
      </c>
      <c r="AY57" s="10">
        <f t="shared" si="65"/>
        <v>0.13603205470909757</v>
      </c>
      <c r="AZ57" s="10">
        <f t="shared" si="66"/>
        <v>0.17581149831988557</v>
      </c>
      <c r="BA57" s="10">
        <f t="shared" si="67"/>
        <v>0.54984285830618485</v>
      </c>
      <c r="BC57" s="13">
        <f t="shared" si="68"/>
        <v>1173.8674269984292</v>
      </c>
      <c r="BD57" s="13">
        <f t="shared" si="69"/>
        <v>1154.504048316111</v>
      </c>
      <c r="BE57" s="13">
        <f t="shared" si="70"/>
        <v>1492.1121862408688</v>
      </c>
      <c r="BF57" s="13">
        <f t="shared" si="71"/>
        <v>4666.5163384445905</v>
      </c>
      <c r="BH57" s="13">
        <f t="shared" si="72"/>
        <v>1243.8770764636818</v>
      </c>
      <c r="BI57" s="13">
        <f t="shared" si="73"/>
        <v>1162.7960468627309</v>
      </c>
      <c r="BJ57" s="13">
        <f t="shared" si="74"/>
        <v>1496.9401199645381</v>
      </c>
      <c r="BK57" s="13">
        <f t="shared" si="75"/>
        <v>4490.9776573569352</v>
      </c>
      <c r="BL57" s="13">
        <f t="shared" si="76"/>
        <v>8394.5909006478869</v>
      </c>
      <c r="BM57" s="71">
        <f t="shared" si="77"/>
        <v>1.0110081718627861</v>
      </c>
      <c r="BO57" s="13">
        <f t="shared" si="78"/>
        <v>1257.5698890975739</v>
      </c>
      <c r="BP57" s="13">
        <f t="shared" si="79"/>
        <v>1175.5963055879643</v>
      </c>
      <c r="BQ57" s="13">
        <f t="shared" si="80"/>
        <v>1513.4186940734073</v>
      </c>
      <c r="BR57" s="13">
        <f t="shared" si="81"/>
        <v>4540.4151112410527</v>
      </c>
    </row>
    <row r="58" spans="1:70" x14ac:dyDescent="0.35">
      <c r="A58">
        <v>37</v>
      </c>
      <c r="B58" t="s">
        <v>52</v>
      </c>
      <c r="C58">
        <v>19192</v>
      </c>
      <c r="D58">
        <v>57853</v>
      </c>
      <c r="E58">
        <v>64663</v>
      </c>
      <c r="F58">
        <v>19389</v>
      </c>
      <c r="G58">
        <v>20579</v>
      </c>
      <c r="H58">
        <v>22370</v>
      </c>
      <c r="I58" s="65">
        <f t="shared" si="43"/>
        <v>1791</v>
      </c>
      <c r="J58" s="8">
        <f t="shared" si="44"/>
        <v>2.4647727413474917E-3</v>
      </c>
      <c r="K58" s="65">
        <f t="shared" si="45"/>
        <v>2981</v>
      </c>
      <c r="L58" s="8">
        <f t="shared" si="46"/>
        <v>2.3061171284702964E-3</v>
      </c>
      <c r="M58">
        <v>57495</v>
      </c>
      <c r="N58" s="8">
        <f t="shared" si="47"/>
        <v>3.0015027090265125E-3</v>
      </c>
      <c r="O58" s="3">
        <v>3996.9094506809888</v>
      </c>
      <c r="P58" s="8">
        <f t="shared" si="48"/>
        <v>6.1811382872446204E-2</v>
      </c>
      <c r="Q58" s="8">
        <f t="shared" si="49"/>
        <v>3.8767721510971596E-4</v>
      </c>
      <c r="R58" s="8">
        <v>9.5850000000000005E-2</v>
      </c>
      <c r="S58" s="126">
        <f t="shared" si="50"/>
        <v>6197.9485500000001</v>
      </c>
      <c r="T58" s="8">
        <f t="shared" si="51"/>
        <v>2.2155524332481726E-3</v>
      </c>
      <c r="U58" s="2">
        <v>0.77170129140932064</v>
      </c>
      <c r="V58" s="2">
        <v>0.22829870859067936</v>
      </c>
      <c r="W58">
        <v>2</v>
      </c>
      <c r="Y58" s="3">
        <f t="shared" si="52"/>
        <v>981.75</v>
      </c>
      <c r="Z58" s="3">
        <f t="shared" si="53"/>
        <v>22.570879000561483</v>
      </c>
      <c r="AA58" s="3">
        <f t="shared" si="54"/>
        <v>1006.3208790005615</v>
      </c>
      <c r="AB58" s="3"/>
      <c r="AC58" s="3">
        <f t="shared" si="55"/>
        <v>1034.9212351425581</v>
      </c>
      <c r="AD58" s="3">
        <f t="shared" si="56"/>
        <v>465.13867633223612</v>
      </c>
      <c r="AE58" s="3">
        <f t="shared" si="57"/>
        <v>81.389934164605748</v>
      </c>
      <c r="AF58" s="3">
        <f t="shared" si="58"/>
        <v>0</v>
      </c>
      <c r="AG58" s="8">
        <f t="shared" si="59"/>
        <v>0</v>
      </c>
      <c r="AH58" s="3">
        <f t="shared" si="60"/>
        <v>0</v>
      </c>
      <c r="AI58" s="3">
        <f t="shared" si="61"/>
        <v>1581.4498456394001</v>
      </c>
      <c r="AJ58" s="67"/>
      <c r="AK58" s="3">
        <f t="shared" si="62"/>
        <v>2588</v>
      </c>
      <c r="AL58" s="5"/>
      <c r="AM58" s="10">
        <v>0.14110259966311062</v>
      </c>
      <c r="AN58" s="10">
        <v>0.11196903425042111</v>
      </c>
      <c r="AO58" s="10">
        <v>0.13607621560920835</v>
      </c>
      <c r="AP58" s="10">
        <v>0.61085215047725994</v>
      </c>
      <c r="AQ58" s="10">
        <v>0</v>
      </c>
      <c r="AR58" s="10">
        <v>5.734072097801655E-5</v>
      </c>
      <c r="AS58" s="10">
        <v>0.31091396878372257</v>
      </c>
      <c r="AT58" s="10">
        <v>9.558534222502893E-2</v>
      </c>
      <c r="AU58" s="84">
        <v>0.59344334827027045</v>
      </c>
      <c r="AV58" s="84">
        <f t="shared" si="63"/>
        <v>5.734072097801655E-5</v>
      </c>
      <c r="AW58" s="10">
        <v>0</v>
      </c>
      <c r="AX58" s="10">
        <f t="shared" si="64"/>
        <v>0.32058092010417544</v>
      </c>
      <c r="AY58" s="10">
        <f t="shared" si="65"/>
        <v>0.17213827606573176</v>
      </c>
      <c r="AZ58" s="10">
        <f t="shared" si="66"/>
        <v>0.17419066199048255</v>
      </c>
      <c r="BA58" s="10">
        <f t="shared" si="67"/>
        <v>0.33309014183961017</v>
      </c>
      <c r="BC58" s="13">
        <f t="shared" si="68"/>
        <v>829.663421229606</v>
      </c>
      <c r="BD58" s="13">
        <f t="shared" si="69"/>
        <v>445.49385845811378</v>
      </c>
      <c r="BE58" s="13">
        <f t="shared" si="70"/>
        <v>450.80543323136885</v>
      </c>
      <c r="BF58" s="13">
        <f t="shared" si="71"/>
        <v>862.03728708091114</v>
      </c>
      <c r="BH58" s="13">
        <f t="shared" si="72"/>
        <v>879.14468628433917</v>
      </c>
      <c r="BI58" s="13">
        <f t="shared" si="73"/>
        <v>448.69353058767507</v>
      </c>
      <c r="BJ58" s="13">
        <f t="shared" si="74"/>
        <v>452.26407606934094</v>
      </c>
      <c r="BK58" s="13">
        <f t="shared" si="75"/>
        <v>829.61033784344193</v>
      </c>
      <c r="BL58" s="13">
        <f t="shared" si="76"/>
        <v>2609.7126307847971</v>
      </c>
      <c r="BM58" s="71">
        <f t="shared" si="77"/>
        <v>0.99168006832297562</v>
      </c>
      <c r="BO58" s="13">
        <f t="shared" si="78"/>
        <v>871.83026256023447</v>
      </c>
      <c r="BP58" s="13">
        <f t="shared" si="79"/>
        <v>444.96043106926277</v>
      </c>
      <c r="BQ58" s="13">
        <f t="shared" si="80"/>
        <v>448.50126985647148</v>
      </c>
      <c r="BR58" s="13">
        <f t="shared" si="81"/>
        <v>822.70803651403139</v>
      </c>
    </row>
    <row r="59" spans="1:70" x14ac:dyDescent="0.35">
      <c r="A59">
        <v>37</v>
      </c>
      <c r="B59" t="s">
        <v>53</v>
      </c>
      <c r="C59">
        <v>19766</v>
      </c>
      <c r="D59">
        <v>113267</v>
      </c>
      <c r="E59">
        <v>119207</v>
      </c>
      <c r="F59">
        <v>32840</v>
      </c>
      <c r="G59">
        <v>33327</v>
      </c>
      <c r="H59">
        <v>34072</v>
      </c>
      <c r="I59" s="65">
        <f t="shared" si="43"/>
        <v>745</v>
      </c>
      <c r="J59" s="8">
        <f t="shared" si="44"/>
        <v>1.025268393246165E-3</v>
      </c>
      <c r="K59" s="65">
        <f t="shared" si="45"/>
        <v>1232</v>
      </c>
      <c r="L59" s="8">
        <f t="shared" si="46"/>
        <v>9.5308161767038071E-4</v>
      </c>
      <c r="M59">
        <v>114212</v>
      </c>
      <c r="N59" s="8">
        <f t="shared" si="47"/>
        <v>5.9623902496449433E-3</v>
      </c>
      <c r="O59" s="3">
        <v>39609.806416210064</v>
      </c>
      <c r="P59" s="8">
        <f t="shared" si="48"/>
        <v>0.33227752075138256</v>
      </c>
      <c r="Q59" s="8">
        <f t="shared" si="49"/>
        <v>3.8419232739573244E-3</v>
      </c>
      <c r="R59" s="8">
        <v>0.2198</v>
      </c>
      <c r="S59" s="126">
        <f t="shared" si="50"/>
        <v>26201.6986</v>
      </c>
      <c r="T59" s="8">
        <f t="shared" si="51"/>
        <v>9.3662018360035001E-3</v>
      </c>
      <c r="U59" s="2">
        <v>0.50819672131147542</v>
      </c>
      <c r="V59" s="2">
        <v>0.49180327868852458</v>
      </c>
      <c r="W59">
        <v>65</v>
      </c>
      <c r="Y59" s="3">
        <f t="shared" si="52"/>
        <v>401.77499999999998</v>
      </c>
      <c r="Z59" s="3">
        <f t="shared" si="53"/>
        <v>12.942424180327869</v>
      </c>
      <c r="AA59" s="3">
        <f t="shared" si="54"/>
        <v>479.71742418032784</v>
      </c>
      <c r="AB59" s="3"/>
      <c r="AC59" s="3">
        <f t="shared" si="55"/>
        <v>430.49487447303505</v>
      </c>
      <c r="AD59" s="3">
        <f t="shared" si="56"/>
        <v>1966.3640809764713</v>
      </c>
      <c r="AE59" s="3">
        <f t="shared" si="57"/>
        <v>806.58308031943068</v>
      </c>
      <c r="AF59" s="3">
        <f t="shared" si="58"/>
        <v>2401.5124854031974</v>
      </c>
      <c r="AG59" s="8">
        <f t="shared" si="59"/>
        <v>1.3208125109960825E-2</v>
      </c>
      <c r="AH59" s="3">
        <f t="shared" si="60"/>
        <v>1503.9775644472581</v>
      </c>
      <c r="AI59" s="3">
        <f t="shared" si="61"/>
        <v>2305.9071148129979</v>
      </c>
      <c r="AJ59" s="67"/>
      <c r="AK59" s="3">
        <f t="shared" si="62"/>
        <v>2786</v>
      </c>
      <c r="AL59" s="5"/>
      <c r="AM59" s="10">
        <v>0.17374463542941032</v>
      </c>
      <c r="AN59" s="10">
        <v>0.16714540616589182</v>
      </c>
      <c r="AO59" s="10">
        <v>0.20340892871707036</v>
      </c>
      <c r="AP59" s="10">
        <v>0.45570102968762749</v>
      </c>
      <c r="AQ59" s="10">
        <v>0</v>
      </c>
      <c r="AR59" s="10">
        <v>1.5935315083869081E-4</v>
      </c>
      <c r="AS59" s="10">
        <v>0.20005680652721677</v>
      </c>
      <c r="AT59" s="10">
        <v>0.79978384032194449</v>
      </c>
      <c r="AU59" s="84">
        <v>0</v>
      </c>
      <c r="AV59" s="84">
        <f t="shared" si="63"/>
        <v>1.5935315083869081E-4</v>
      </c>
      <c r="AW59" s="10">
        <v>0</v>
      </c>
      <c r="AX59" s="10">
        <f t="shared" si="64"/>
        <v>0.30425990222102561</v>
      </c>
      <c r="AY59" s="10">
        <f t="shared" si="65"/>
        <v>0.14455009010799641</v>
      </c>
      <c r="AZ59" s="10">
        <f t="shared" si="66"/>
        <v>0.14052430543655153</v>
      </c>
      <c r="BA59" s="10">
        <f t="shared" si="67"/>
        <v>0.41066570223442644</v>
      </c>
      <c r="BC59" s="13">
        <f t="shared" si="68"/>
        <v>847.66808758777734</v>
      </c>
      <c r="BD59" s="13">
        <f t="shared" si="69"/>
        <v>402.71655104087802</v>
      </c>
      <c r="BE59" s="13">
        <f t="shared" si="70"/>
        <v>391.50071494623256</v>
      </c>
      <c r="BF59" s="13">
        <f t="shared" si="71"/>
        <v>1144.1146464251121</v>
      </c>
      <c r="BH59" s="13">
        <f t="shared" si="72"/>
        <v>898.22315395216731</v>
      </c>
      <c r="BI59" s="13">
        <f t="shared" si="73"/>
        <v>405.60898356270525</v>
      </c>
      <c r="BJ59" s="13">
        <f t="shared" si="74"/>
        <v>392.76746923050086</v>
      </c>
      <c r="BK59" s="13">
        <f t="shared" si="75"/>
        <v>1101.076893746103</v>
      </c>
      <c r="BL59" s="13">
        <f t="shared" si="76"/>
        <v>2797.6765004914764</v>
      </c>
      <c r="BM59" s="71">
        <f t="shared" si="77"/>
        <v>0.99582635787610718</v>
      </c>
      <c r="BO59" s="13">
        <f t="shared" si="78"/>
        <v>894.47429196017663</v>
      </c>
      <c r="BP59" s="13">
        <f t="shared" si="79"/>
        <v>403.9161168230786</v>
      </c>
      <c r="BQ59" s="13">
        <f t="shared" si="80"/>
        <v>391.12819837602569</v>
      </c>
      <c r="BR59" s="13">
        <f t="shared" si="81"/>
        <v>1096.4813928407193</v>
      </c>
    </row>
    <row r="60" spans="1:70" x14ac:dyDescent="0.35">
      <c r="A60">
        <v>37</v>
      </c>
      <c r="B60" t="s">
        <v>54</v>
      </c>
      <c r="C60">
        <v>19990</v>
      </c>
      <c r="D60">
        <v>22035</v>
      </c>
      <c r="E60">
        <v>25098</v>
      </c>
      <c r="F60">
        <v>7460</v>
      </c>
      <c r="G60">
        <v>7713</v>
      </c>
      <c r="H60">
        <v>8141</v>
      </c>
      <c r="I60" s="65">
        <f t="shared" si="43"/>
        <v>428</v>
      </c>
      <c r="J60" s="8">
        <f t="shared" si="44"/>
        <v>5.8901325142195779E-4</v>
      </c>
      <c r="K60" s="65">
        <f t="shared" si="45"/>
        <v>681</v>
      </c>
      <c r="L60" s="8">
        <f t="shared" si="46"/>
        <v>5.2682514742981269E-4</v>
      </c>
      <c r="M60">
        <v>21952</v>
      </c>
      <c r="N60" s="8">
        <f t="shared" si="47"/>
        <v>1.1459950859822594E-3</v>
      </c>
      <c r="O60" s="3">
        <v>3785.2639258037052</v>
      </c>
      <c r="P60" s="8">
        <f t="shared" si="48"/>
        <v>0.15081934519896825</v>
      </c>
      <c r="Q60" s="8">
        <f t="shared" si="49"/>
        <v>3.67148817184444E-4</v>
      </c>
      <c r="R60" s="8">
        <v>0.10645</v>
      </c>
      <c r="S60" s="126">
        <f t="shared" si="50"/>
        <v>2671.6821</v>
      </c>
      <c r="T60" s="8">
        <f t="shared" si="51"/>
        <v>9.5503402936776354E-4</v>
      </c>
      <c r="U60" s="2">
        <v>0.63753581661891112</v>
      </c>
      <c r="V60" s="2">
        <v>0.36246418338108888</v>
      </c>
      <c r="W60">
        <v>0</v>
      </c>
      <c r="Y60" s="3">
        <f t="shared" si="52"/>
        <v>208.72499999999999</v>
      </c>
      <c r="Z60" s="3">
        <f t="shared" si="53"/>
        <v>5.7788117836676225</v>
      </c>
      <c r="AA60" s="3">
        <f t="shared" si="54"/>
        <v>214.50381178366763</v>
      </c>
      <c r="AB60" s="3"/>
      <c r="AC60" s="3">
        <f t="shared" si="55"/>
        <v>247.31786077108586</v>
      </c>
      <c r="AD60" s="3">
        <f t="shared" si="56"/>
        <v>200.50225740814335</v>
      </c>
      <c r="AE60" s="3">
        <f t="shared" si="57"/>
        <v>77.080150430810974</v>
      </c>
      <c r="AF60" s="3">
        <f t="shared" si="58"/>
        <v>30.961231638941513</v>
      </c>
      <c r="AG60" s="8">
        <f t="shared" si="59"/>
        <v>0</v>
      </c>
      <c r="AH60" s="3">
        <f t="shared" si="60"/>
        <v>0</v>
      </c>
      <c r="AI60" s="3">
        <f t="shared" si="61"/>
        <v>493.93903697109863</v>
      </c>
      <c r="AJ60" s="67"/>
      <c r="AK60" s="3">
        <f t="shared" si="62"/>
        <v>708</v>
      </c>
      <c r="AL60" s="5"/>
      <c r="AM60" s="10">
        <v>0.20614358166189112</v>
      </c>
      <c r="AN60" s="10">
        <v>0.13227787965616045</v>
      </c>
      <c r="AO60" s="10">
        <v>0.17448236867239741</v>
      </c>
      <c r="AP60" s="10">
        <v>0.48709617000955108</v>
      </c>
      <c r="AQ60" s="10">
        <v>0</v>
      </c>
      <c r="AR60" s="10">
        <v>0.22634269382448222</v>
      </c>
      <c r="AS60" s="10">
        <v>0.24660748583659445</v>
      </c>
      <c r="AT60" s="10">
        <v>0.52696871777131216</v>
      </c>
      <c r="AU60" s="84">
        <v>8.1102567611181239E-5</v>
      </c>
      <c r="AV60" s="84">
        <f t="shared" si="63"/>
        <v>0.22634269382448222</v>
      </c>
      <c r="AW60" s="10">
        <v>0</v>
      </c>
      <c r="AX60" s="10">
        <f t="shared" si="64"/>
        <v>0.28806042910478519</v>
      </c>
      <c r="AY60" s="10">
        <f t="shared" si="65"/>
        <v>0.16198385336286208</v>
      </c>
      <c r="AZ60" s="10">
        <f t="shared" si="66"/>
        <v>0.15498758545888802</v>
      </c>
      <c r="BA60" s="10">
        <f t="shared" si="67"/>
        <v>0.3949681320734646</v>
      </c>
      <c r="BC60" s="13">
        <f t="shared" si="68"/>
        <v>203.94678380618791</v>
      </c>
      <c r="BD60" s="13">
        <f t="shared" si="69"/>
        <v>114.68456818090635</v>
      </c>
      <c r="BE60" s="13">
        <f t="shared" si="70"/>
        <v>109.73121050489272</v>
      </c>
      <c r="BF60" s="13">
        <f t="shared" si="71"/>
        <v>279.63743750801291</v>
      </c>
      <c r="BH60" s="13">
        <f t="shared" si="72"/>
        <v>216.11020406595799</v>
      </c>
      <c r="BI60" s="13">
        <f t="shared" si="73"/>
        <v>115.50826756425873</v>
      </c>
      <c r="BJ60" s="13">
        <f t="shared" si="74"/>
        <v>110.08626089361069</v>
      </c>
      <c r="BK60" s="13">
        <f t="shared" si="75"/>
        <v>269.11841573614237</v>
      </c>
      <c r="BL60" s="13">
        <f t="shared" si="76"/>
        <v>710.8231482599698</v>
      </c>
      <c r="BM60" s="71">
        <f t="shared" si="77"/>
        <v>0.9960283394443743</v>
      </c>
      <c r="BO60" s="13">
        <f t="shared" si="78"/>
        <v>215.25188769280101</v>
      </c>
      <c r="BP60" s="13">
        <f t="shared" si="79"/>
        <v>115.0495079341251</v>
      </c>
      <c r="BQ60" s="13">
        <f t="shared" si="80"/>
        <v>109.64903563350322</v>
      </c>
      <c r="BR60" s="13">
        <f t="shared" si="81"/>
        <v>268.04956873957065</v>
      </c>
    </row>
    <row r="61" spans="1:70" x14ac:dyDescent="0.35">
      <c r="A61">
        <v>65</v>
      </c>
      <c r="B61" t="s">
        <v>163</v>
      </c>
      <c r="C61">
        <v>21230</v>
      </c>
      <c r="D61">
        <v>63914</v>
      </c>
      <c r="E61">
        <v>72678</v>
      </c>
      <c r="F61">
        <v>16688</v>
      </c>
      <c r="G61">
        <v>17845</v>
      </c>
      <c r="H61">
        <v>18494</v>
      </c>
      <c r="I61" s="65">
        <f t="shared" si="43"/>
        <v>649</v>
      </c>
      <c r="J61" s="8">
        <f t="shared" si="44"/>
        <v>8.9315327143189393E-4</v>
      </c>
      <c r="K61" s="65">
        <f t="shared" si="45"/>
        <v>1806</v>
      </c>
      <c r="L61" s="8">
        <f t="shared" si="46"/>
        <v>1.3971310077213535E-3</v>
      </c>
      <c r="M61">
        <v>66078</v>
      </c>
      <c r="N61" s="8">
        <f t="shared" si="47"/>
        <v>3.4495746761814745E-3</v>
      </c>
      <c r="O61" s="3">
        <v>16240.683776286107</v>
      </c>
      <c r="P61" s="8">
        <f t="shared" si="48"/>
        <v>0.22346079661363971</v>
      </c>
      <c r="Q61" s="8">
        <f t="shared" si="49"/>
        <v>1.5752528636332789E-3</v>
      </c>
      <c r="R61" s="8">
        <v>0.1172</v>
      </c>
      <c r="S61" s="126">
        <f t="shared" si="50"/>
        <v>8517.8616000000002</v>
      </c>
      <c r="T61" s="8">
        <f t="shared" si="51"/>
        <v>3.0448411828057484E-3</v>
      </c>
      <c r="U61" s="2">
        <v>0.75759644930010239</v>
      </c>
      <c r="V61" s="2">
        <v>0.24240355069989761</v>
      </c>
      <c r="W61">
        <v>0</v>
      </c>
      <c r="Y61" s="3">
        <f t="shared" si="52"/>
        <v>954.52499999999998</v>
      </c>
      <c r="Z61" s="3">
        <f t="shared" si="53"/>
        <v>22.41618372311369</v>
      </c>
      <c r="AA61" s="3">
        <f t="shared" si="54"/>
        <v>976.94118372311368</v>
      </c>
      <c r="AB61" s="3"/>
      <c r="AC61" s="3">
        <f t="shared" si="55"/>
        <v>375.02170944026807</v>
      </c>
      <c r="AD61" s="3">
        <f t="shared" si="56"/>
        <v>639.24165195033493</v>
      </c>
      <c r="AE61" s="3">
        <f t="shared" si="57"/>
        <v>330.71256670948486</v>
      </c>
      <c r="AF61" s="3">
        <f t="shared" si="58"/>
        <v>443.13916049998875</v>
      </c>
      <c r="AG61" s="8">
        <f t="shared" si="59"/>
        <v>4.620094046439027E-3</v>
      </c>
      <c r="AH61" s="3">
        <f t="shared" si="60"/>
        <v>526.07904101699228</v>
      </c>
      <c r="AI61" s="3">
        <f t="shared" si="61"/>
        <v>1427.9158086170914</v>
      </c>
      <c r="AJ61" s="67"/>
      <c r="AK61" s="3">
        <f t="shared" si="62"/>
        <v>2405</v>
      </c>
      <c r="AL61" s="5"/>
      <c r="AM61" s="10">
        <v>9.960421304199385E-2</v>
      </c>
      <c r="AN61" s="10">
        <v>8.2346473199044104E-2</v>
      </c>
      <c r="AO61" s="10">
        <v>0.12742009605098428</v>
      </c>
      <c r="AP61" s="10">
        <v>0.69062921770797769</v>
      </c>
      <c r="AQ61" s="10">
        <v>0</v>
      </c>
      <c r="AR61" s="10">
        <v>0</v>
      </c>
      <c r="AS61" s="10">
        <v>0</v>
      </c>
      <c r="AT61" s="10">
        <v>1.2543699581211108E-3</v>
      </c>
      <c r="AU61" s="84">
        <v>0.99874563004187888</v>
      </c>
      <c r="AV61" s="84">
        <f t="shared" si="63"/>
        <v>0</v>
      </c>
      <c r="AW61" s="10">
        <v>0.3</v>
      </c>
      <c r="AX61" s="10">
        <f t="shared" si="64"/>
        <v>0.3644061923744597</v>
      </c>
      <c r="AY61" s="10">
        <f t="shared" si="65"/>
        <v>0.2236507845275793</v>
      </c>
      <c r="AZ61" s="10">
        <f t="shared" si="66"/>
        <v>0.21242988524563933</v>
      </c>
      <c r="BA61" s="10">
        <f t="shared" si="67"/>
        <v>0.19951313785232172</v>
      </c>
      <c r="BC61" s="13">
        <f t="shared" si="68"/>
        <v>876.39689266057553</v>
      </c>
      <c r="BD61" s="13">
        <f t="shared" si="69"/>
        <v>537.88013678882828</v>
      </c>
      <c r="BE61" s="13">
        <f t="shared" si="70"/>
        <v>510.89387401576261</v>
      </c>
      <c r="BF61" s="13">
        <f t="shared" si="71"/>
        <v>479.82909653483375</v>
      </c>
      <c r="BH61" s="13">
        <f t="shared" si="72"/>
        <v>928.66534975925401</v>
      </c>
      <c r="BI61" s="13">
        <f t="shared" si="73"/>
        <v>541.7433552149688</v>
      </c>
      <c r="BJ61" s="13">
        <f t="shared" si="74"/>
        <v>512.54694124912589</v>
      </c>
      <c r="BK61" s="13">
        <f t="shared" si="75"/>
        <v>461.77953651094657</v>
      </c>
      <c r="BL61" s="13">
        <f t="shared" si="76"/>
        <v>2444.7351827342954</v>
      </c>
      <c r="BM61" s="71">
        <f t="shared" si="77"/>
        <v>0.98374663112188132</v>
      </c>
      <c r="BO61" s="13">
        <f t="shared" si="78"/>
        <v>913.57140926528973</v>
      </c>
      <c r="BP61" s="13">
        <f t="shared" si="79"/>
        <v>532.93820062539021</v>
      </c>
      <c r="BQ61" s="13">
        <f t="shared" si="80"/>
        <v>504.21632674565245</v>
      </c>
      <c r="BR61" s="13">
        <f t="shared" si="81"/>
        <v>454.27406336366749</v>
      </c>
    </row>
    <row r="62" spans="1:70" x14ac:dyDescent="0.35">
      <c r="A62">
        <v>25</v>
      </c>
      <c r="B62" t="s">
        <v>25</v>
      </c>
      <c r="C62">
        <v>21782</v>
      </c>
      <c r="D62">
        <v>45467</v>
      </c>
      <c r="E62">
        <v>58753</v>
      </c>
      <c r="F62">
        <v>13938</v>
      </c>
      <c r="G62">
        <v>16259</v>
      </c>
      <c r="H62">
        <v>20486</v>
      </c>
      <c r="I62" s="65">
        <f t="shared" si="43"/>
        <v>4227</v>
      </c>
      <c r="J62" s="8">
        <f t="shared" si="44"/>
        <v>5.817193957384616E-3</v>
      </c>
      <c r="K62" s="65">
        <f t="shared" si="45"/>
        <v>6548</v>
      </c>
      <c r="L62" s="8">
        <f t="shared" si="46"/>
        <v>5.0655669095013419E-3</v>
      </c>
      <c r="M62">
        <v>46248</v>
      </c>
      <c r="N62" s="8">
        <f t="shared" si="47"/>
        <v>2.4143577230551897E-3</v>
      </c>
      <c r="O62" s="3">
        <v>31837.783790714286</v>
      </c>
      <c r="P62" s="8">
        <f t="shared" si="48"/>
        <v>0.54189205301370624</v>
      </c>
      <c r="Q62" s="8">
        <f t="shared" si="49"/>
        <v>3.0880818060930603E-3</v>
      </c>
      <c r="R62" s="8">
        <v>1.2200000000000001E-2</v>
      </c>
      <c r="S62" s="126">
        <f t="shared" si="50"/>
        <v>716.78660000000002</v>
      </c>
      <c r="T62" s="8">
        <f t="shared" si="51"/>
        <v>2.5622644056147974E-4</v>
      </c>
      <c r="U62" s="2">
        <v>0.49574951603400386</v>
      </c>
      <c r="V62" s="2">
        <v>0.50425048396599614</v>
      </c>
      <c r="W62">
        <v>16</v>
      </c>
      <c r="Y62" s="3">
        <f t="shared" si="52"/>
        <v>1914.8249999999998</v>
      </c>
      <c r="Z62" s="3">
        <f t="shared" si="53"/>
        <v>62.516675153606592</v>
      </c>
      <c r="AA62" s="3">
        <f t="shared" si="54"/>
        <v>1993.3416751536065</v>
      </c>
      <c r="AB62" s="3"/>
      <c r="AC62" s="3">
        <f t="shared" si="55"/>
        <v>2442.5527978490186</v>
      </c>
      <c r="AD62" s="3">
        <f t="shared" si="56"/>
        <v>53.792826391997714</v>
      </c>
      <c r="AE62" s="3">
        <f t="shared" si="57"/>
        <v>648.31969766832947</v>
      </c>
      <c r="AF62" s="3">
        <f t="shared" si="58"/>
        <v>0</v>
      </c>
      <c r="AG62" s="8">
        <f t="shared" si="59"/>
        <v>0</v>
      </c>
      <c r="AH62" s="3">
        <f t="shared" si="60"/>
        <v>0</v>
      </c>
      <c r="AI62" s="3">
        <f t="shared" si="61"/>
        <v>3144.6653219093455</v>
      </c>
      <c r="AJ62" s="67"/>
      <c r="AK62" s="3">
        <f t="shared" si="62"/>
        <v>5138</v>
      </c>
      <c r="AL62" s="5"/>
      <c r="AM62" s="10">
        <v>0.27055422102516624</v>
      </c>
      <c r="AN62" s="10">
        <v>0.16044718963050253</v>
      </c>
      <c r="AO62" s="10">
        <v>0.14572564262267479</v>
      </c>
      <c r="AP62" s="10">
        <v>0.42327294672165644</v>
      </c>
      <c r="AQ62" s="10">
        <v>0.11335416453571114</v>
      </c>
      <c r="AR62" s="10">
        <v>0.44245434070389139</v>
      </c>
      <c r="AS62" s="10">
        <v>0.27708867016474859</v>
      </c>
      <c r="AT62" s="10">
        <v>0.12263284915727825</v>
      </c>
      <c r="AU62" s="84">
        <v>4.4469975438370626E-2</v>
      </c>
      <c r="AV62" s="84">
        <f t="shared" si="63"/>
        <v>0.55580850523960257</v>
      </c>
      <c r="AW62" s="10">
        <v>0</v>
      </c>
      <c r="AX62" s="10">
        <f t="shared" si="64"/>
        <v>0.27683377689643041</v>
      </c>
      <c r="AY62" s="10">
        <f t="shared" si="65"/>
        <v>0.14159547197826189</v>
      </c>
      <c r="AZ62" s="10">
        <f t="shared" si="66"/>
        <v>0.13415503306597182</v>
      </c>
      <c r="BA62" s="10">
        <f t="shared" si="67"/>
        <v>0.447415718059336</v>
      </c>
      <c r="BC62" s="13">
        <f t="shared" si="68"/>
        <v>1422.3719456938595</v>
      </c>
      <c r="BD62" s="13">
        <f t="shared" si="69"/>
        <v>727.51753502430961</v>
      </c>
      <c r="BE62" s="13">
        <f t="shared" si="70"/>
        <v>689.28855989296324</v>
      </c>
      <c r="BF62" s="13">
        <f t="shared" si="71"/>
        <v>2298.8219593888684</v>
      </c>
      <c r="BH62" s="13">
        <f t="shared" si="72"/>
        <v>1507.2024461719766</v>
      </c>
      <c r="BI62" s="13">
        <f t="shared" si="73"/>
        <v>732.74278681260841</v>
      </c>
      <c r="BJ62" s="13">
        <f t="shared" si="74"/>
        <v>691.51884761149643</v>
      </c>
      <c r="BK62" s="13">
        <f t="shared" si="75"/>
        <v>2212.3479934708653</v>
      </c>
      <c r="BL62" s="13">
        <f t="shared" si="76"/>
        <v>5143.8120740669465</v>
      </c>
      <c r="BM62" s="71">
        <f t="shared" si="77"/>
        <v>0.99887008429093893</v>
      </c>
      <c r="BO62" s="13">
        <f t="shared" si="78"/>
        <v>1505.4994344513116</v>
      </c>
      <c r="BP62" s="13">
        <f t="shared" si="79"/>
        <v>731.91484922708764</v>
      </c>
      <c r="BQ62" s="13">
        <f t="shared" si="80"/>
        <v>690.73748960246837</v>
      </c>
      <c r="BR62" s="13">
        <f t="shared" si="81"/>
        <v>2209.848226719133</v>
      </c>
    </row>
    <row r="63" spans="1:70" x14ac:dyDescent="0.35">
      <c r="A63">
        <v>37</v>
      </c>
      <c r="B63" t="s">
        <v>55</v>
      </c>
      <c r="C63">
        <v>22230</v>
      </c>
      <c r="D63">
        <v>114324</v>
      </c>
      <c r="E63">
        <v>137503</v>
      </c>
      <c r="F63">
        <v>28172</v>
      </c>
      <c r="G63">
        <v>31145</v>
      </c>
      <c r="H63">
        <v>36343</v>
      </c>
      <c r="I63" s="65">
        <f t="shared" si="43"/>
        <v>5198</v>
      </c>
      <c r="J63" s="8">
        <f t="shared" si="44"/>
        <v>7.1534833665685433E-3</v>
      </c>
      <c r="K63" s="65">
        <f t="shared" si="45"/>
        <v>8171</v>
      </c>
      <c r="L63" s="8">
        <f t="shared" si="46"/>
        <v>6.3211281639486043E-3</v>
      </c>
      <c r="M63">
        <v>117204</v>
      </c>
      <c r="N63" s="8">
        <f t="shared" si="47"/>
        <v>6.1185863728801353E-3</v>
      </c>
      <c r="O63" s="3">
        <v>91665.074346621594</v>
      </c>
      <c r="P63" s="8">
        <f t="shared" si="48"/>
        <v>0.66664054127271111</v>
      </c>
      <c r="Q63" s="8">
        <f t="shared" si="49"/>
        <v>8.8909846930529442E-3</v>
      </c>
      <c r="R63" s="8">
        <v>0.13400000000000001</v>
      </c>
      <c r="S63" s="126">
        <f t="shared" si="50"/>
        <v>18425.402000000002</v>
      </c>
      <c r="T63" s="8">
        <f t="shared" si="51"/>
        <v>6.5864445155285689E-3</v>
      </c>
      <c r="U63" s="2">
        <v>0.40450084602368869</v>
      </c>
      <c r="V63" s="2">
        <v>0.59549915397631126</v>
      </c>
      <c r="W63">
        <v>0</v>
      </c>
      <c r="Y63" s="3">
        <f t="shared" si="52"/>
        <v>2452.7249999999999</v>
      </c>
      <c r="Z63" s="3">
        <f t="shared" si="53"/>
        <v>87.911723185279186</v>
      </c>
      <c r="AA63" s="3">
        <f t="shared" si="54"/>
        <v>2540.6367231852792</v>
      </c>
      <c r="AB63" s="3"/>
      <c r="AC63" s="3">
        <f t="shared" si="55"/>
        <v>3003.6407483366925</v>
      </c>
      <c r="AD63" s="3">
        <f t="shared" si="56"/>
        <v>1382.7748049262746</v>
      </c>
      <c r="AE63" s="3">
        <f t="shared" si="57"/>
        <v>1866.5957931556572</v>
      </c>
      <c r="AF63" s="3">
        <f t="shared" si="58"/>
        <v>293.37418241565683</v>
      </c>
      <c r="AG63" s="8">
        <f t="shared" si="59"/>
        <v>0</v>
      </c>
      <c r="AH63" s="3">
        <f t="shared" si="60"/>
        <v>0</v>
      </c>
      <c r="AI63" s="3">
        <f t="shared" si="61"/>
        <v>5959.6371640029665</v>
      </c>
      <c r="AJ63" s="67"/>
      <c r="AK63" s="3">
        <f t="shared" si="62"/>
        <v>8500</v>
      </c>
      <c r="AL63" s="5"/>
      <c r="AM63" s="10">
        <v>0.33707109983079531</v>
      </c>
      <c r="AN63" s="10">
        <v>0.21834801353637898</v>
      </c>
      <c r="AO63" s="10">
        <v>0.18349665425831918</v>
      </c>
      <c r="AP63" s="10">
        <v>0.26108423237450651</v>
      </c>
      <c r="AQ63" s="10">
        <v>0.19992049137302725</v>
      </c>
      <c r="AR63" s="10">
        <v>0.74697076587877931</v>
      </c>
      <c r="AS63" s="10">
        <v>5.0014233936931461E-2</v>
      </c>
      <c r="AT63" s="10">
        <v>3.0945088112618534E-3</v>
      </c>
      <c r="AU63" s="84">
        <v>0</v>
      </c>
      <c r="AV63" s="84">
        <f t="shared" si="63"/>
        <v>0.94689125725180656</v>
      </c>
      <c r="AW63" s="10">
        <v>0.3</v>
      </c>
      <c r="AX63" s="10">
        <f t="shared" si="64"/>
        <v>0.19970178405824066</v>
      </c>
      <c r="AY63" s="10">
        <f t="shared" si="65"/>
        <v>9.906894100002761E-2</v>
      </c>
      <c r="AZ63" s="10">
        <f t="shared" si="66"/>
        <v>0.14387720034744872</v>
      </c>
      <c r="BA63" s="10">
        <f t="shared" si="67"/>
        <v>0.55735207459428304</v>
      </c>
      <c r="BC63" s="13">
        <f t="shared" si="68"/>
        <v>1697.4651644950457</v>
      </c>
      <c r="BD63" s="13">
        <f t="shared" si="69"/>
        <v>842.08599850023472</v>
      </c>
      <c r="BE63" s="13">
        <f t="shared" si="70"/>
        <v>1222.956202953314</v>
      </c>
      <c r="BF63" s="13">
        <f t="shared" si="71"/>
        <v>4737.4926340514057</v>
      </c>
      <c r="BH63" s="13">
        <f t="shared" si="72"/>
        <v>1798.7022705025322</v>
      </c>
      <c r="BI63" s="13">
        <f t="shared" si="73"/>
        <v>848.13411577264901</v>
      </c>
      <c r="BJ63" s="13">
        <f t="shared" si="74"/>
        <v>1226.913245559932</v>
      </c>
      <c r="BK63" s="13">
        <f t="shared" si="75"/>
        <v>4559.284062961081</v>
      </c>
      <c r="BL63" s="13">
        <f t="shared" si="76"/>
        <v>8433.0336947961951</v>
      </c>
      <c r="BM63" s="71">
        <f t="shared" si="77"/>
        <v>1.0079409507452968</v>
      </c>
      <c r="BO63" s="13">
        <f t="shared" si="78"/>
        <v>1812.9856766380462</v>
      </c>
      <c r="BP63" s="13">
        <f t="shared" si="79"/>
        <v>854.86910701140539</v>
      </c>
      <c r="BQ63" s="13">
        <f t="shared" si="80"/>
        <v>1236.6561032116756</v>
      </c>
      <c r="BR63" s="13">
        <f t="shared" si="81"/>
        <v>4595.4891131388713</v>
      </c>
    </row>
    <row r="64" spans="1:70" x14ac:dyDescent="0.35">
      <c r="A64">
        <v>37</v>
      </c>
      <c r="B64" t="s">
        <v>56</v>
      </c>
      <c r="C64">
        <v>22412</v>
      </c>
      <c r="D64">
        <v>16710</v>
      </c>
      <c r="E64">
        <v>17183</v>
      </c>
      <c r="F64">
        <v>7077</v>
      </c>
      <c r="G64">
        <v>7180</v>
      </c>
      <c r="H64">
        <v>7323</v>
      </c>
      <c r="I64" s="65">
        <f t="shared" si="43"/>
        <v>143</v>
      </c>
      <c r="J64" s="8">
        <f t="shared" si="44"/>
        <v>1.9679648353584104E-4</v>
      </c>
      <c r="K64" s="65">
        <f t="shared" si="45"/>
        <v>246</v>
      </c>
      <c r="L64" s="8">
        <f t="shared" si="46"/>
        <v>1.9030688145041695E-4</v>
      </c>
      <c r="M64">
        <v>17066</v>
      </c>
      <c r="N64" s="8">
        <f t="shared" si="47"/>
        <v>8.9092347564564674E-4</v>
      </c>
      <c r="O64" s="3">
        <v>15.662876461509883</v>
      </c>
      <c r="P64" s="8">
        <f t="shared" si="48"/>
        <v>9.1153328647557955E-4</v>
      </c>
      <c r="Q64" s="8">
        <f t="shared" si="49"/>
        <v>1.5192088792932522E-6</v>
      </c>
      <c r="R64" s="8">
        <v>0.154</v>
      </c>
      <c r="S64" s="126">
        <f t="shared" si="50"/>
        <v>2646.1819999999998</v>
      </c>
      <c r="T64" s="8">
        <f t="shared" si="51"/>
        <v>9.4591862478715075E-4</v>
      </c>
      <c r="U64" s="2">
        <v>0.44561614944260319</v>
      </c>
      <c r="V64" s="2">
        <v>0.55438385055739681</v>
      </c>
      <c r="W64">
        <v>0</v>
      </c>
      <c r="Y64" s="3">
        <f t="shared" si="52"/>
        <v>84.974999999999994</v>
      </c>
      <c r="Z64" s="3">
        <f t="shared" si="53"/>
        <v>2.9234318695390176</v>
      </c>
      <c r="AA64" s="3">
        <f t="shared" si="54"/>
        <v>87.89843186953901</v>
      </c>
      <c r="AB64" s="3"/>
      <c r="AC64" s="3">
        <f t="shared" si="55"/>
        <v>82.631902080059064</v>
      </c>
      <c r="AD64" s="3">
        <f t="shared" si="56"/>
        <v>198.58854633670506</v>
      </c>
      <c r="AE64" s="3">
        <f t="shared" si="57"/>
        <v>0.31894655101917391</v>
      </c>
      <c r="AF64" s="3">
        <f t="shared" si="58"/>
        <v>113.52455107568866</v>
      </c>
      <c r="AG64" s="8">
        <f t="shared" si="59"/>
        <v>0</v>
      </c>
      <c r="AH64" s="3">
        <f t="shared" si="60"/>
        <v>0</v>
      </c>
      <c r="AI64" s="3">
        <f t="shared" si="61"/>
        <v>168.01484389209466</v>
      </c>
      <c r="AJ64" s="67"/>
      <c r="AK64" s="3">
        <f t="shared" si="62"/>
        <v>256</v>
      </c>
      <c r="AL64" s="5"/>
      <c r="AM64" s="10">
        <v>0.12583965049713769</v>
      </c>
      <c r="AN64" s="10">
        <v>0.11762696595360049</v>
      </c>
      <c r="AO64" s="10">
        <v>0.14925588028522643</v>
      </c>
      <c r="AP64" s="10">
        <v>0.6072775032640354</v>
      </c>
      <c r="AQ64" s="10">
        <v>0</v>
      </c>
      <c r="AR64" s="10">
        <v>3.0936124121392194E-7</v>
      </c>
      <c r="AS64" s="10">
        <v>0</v>
      </c>
      <c r="AT64" s="10">
        <v>0</v>
      </c>
      <c r="AU64" s="84">
        <v>0.99999969063875882</v>
      </c>
      <c r="AV64" s="84">
        <f t="shared" si="63"/>
        <v>3.0936124121392194E-7</v>
      </c>
      <c r="AW64" s="10">
        <v>0.3</v>
      </c>
      <c r="AX64" s="10">
        <f t="shared" si="64"/>
        <v>0.36868694352516673</v>
      </c>
      <c r="AY64" s="10">
        <f t="shared" si="65"/>
        <v>0.1796457790662504</v>
      </c>
      <c r="AZ64" s="10">
        <f t="shared" si="66"/>
        <v>0.17126981952592293</v>
      </c>
      <c r="BA64" s="10">
        <f t="shared" si="67"/>
        <v>0.28039745788265991</v>
      </c>
      <c r="BC64" s="13">
        <f t="shared" si="68"/>
        <v>94.383857542442684</v>
      </c>
      <c r="BD64" s="13">
        <f t="shared" si="69"/>
        <v>45.989319440960102</v>
      </c>
      <c r="BE64" s="13">
        <f t="shared" si="70"/>
        <v>43.845073798636271</v>
      </c>
      <c r="BF64" s="13">
        <f t="shared" si="71"/>
        <v>71.781749217960936</v>
      </c>
      <c r="BH64" s="13">
        <f t="shared" si="72"/>
        <v>100.01292657506829</v>
      </c>
      <c r="BI64" s="13">
        <f t="shared" si="73"/>
        <v>46.319628694115757</v>
      </c>
      <c r="BJ64" s="13">
        <f t="shared" si="74"/>
        <v>43.986940551257938</v>
      </c>
      <c r="BK64" s="13">
        <f t="shared" si="75"/>
        <v>69.08156075401449</v>
      </c>
      <c r="BL64" s="13">
        <f t="shared" si="76"/>
        <v>259.40105657445645</v>
      </c>
      <c r="BM64" s="71">
        <f t="shared" si="77"/>
        <v>0.98688880986311545</v>
      </c>
      <c r="BO64" s="13">
        <f t="shared" si="78"/>
        <v>98.701638078596304</v>
      </c>
      <c r="BP64" s="13">
        <f t="shared" si="79"/>
        <v>45.712323235237314</v>
      </c>
      <c r="BQ64" s="13">
        <f t="shared" si="80"/>
        <v>43.41021941015056</v>
      </c>
      <c r="BR64" s="13">
        <f t="shared" si="81"/>
        <v>68.175819276015858</v>
      </c>
    </row>
    <row r="65" spans="1:70" x14ac:dyDescent="0.35">
      <c r="A65">
        <v>111</v>
      </c>
      <c r="B65" t="s">
        <v>209</v>
      </c>
      <c r="C65">
        <v>24092</v>
      </c>
      <c r="D65">
        <v>15597</v>
      </c>
      <c r="E65">
        <v>18569</v>
      </c>
      <c r="F65">
        <v>4405</v>
      </c>
      <c r="G65">
        <v>4830</v>
      </c>
      <c r="H65">
        <v>5342</v>
      </c>
      <c r="I65" s="65">
        <f t="shared" si="43"/>
        <v>512</v>
      </c>
      <c r="J65" s="8">
        <f t="shared" si="44"/>
        <v>7.0461398300944488E-4</v>
      </c>
      <c r="K65" s="65">
        <f t="shared" si="45"/>
        <v>937</v>
      </c>
      <c r="L65" s="8">
        <f t="shared" si="46"/>
        <v>7.2486808097171006E-4</v>
      </c>
      <c r="M65">
        <v>15925</v>
      </c>
      <c r="N65" s="8">
        <f t="shared" si="47"/>
        <v>8.3135804228623726E-4</v>
      </c>
      <c r="O65" s="3">
        <v>0</v>
      </c>
      <c r="P65" s="8">
        <f t="shared" si="48"/>
        <v>0</v>
      </c>
      <c r="Q65" s="8">
        <f t="shared" si="49"/>
        <v>0</v>
      </c>
      <c r="R65" s="8">
        <v>1.84E-2</v>
      </c>
      <c r="S65" s="126">
        <f t="shared" si="50"/>
        <v>341.6696</v>
      </c>
      <c r="T65" s="8">
        <f t="shared" si="51"/>
        <v>1.2213507542700234E-4</v>
      </c>
      <c r="U65" s="2">
        <v>0.69604651162790698</v>
      </c>
      <c r="V65" s="2">
        <v>0.30395348837209302</v>
      </c>
      <c r="W65">
        <v>6</v>
      </c>
      <c r="Y65" s="3">
        <f t="shared" si="52"/>
        <v>350.625</v>
      </c>
      <c r="Z65" s="3">
        <f t="shared" si="53"/>
        <v>8.9894542151162788</v>
      </c>
      <c r="AA65" s="3">
        <f t="shared" si="54"/>
        <v>365.61445421511627</v>
      </c>
      <c r="AB65" s="3"/>
      <c r="AC65" s="3">
        <f t="shared" si="55"/>
        <v>295.85688017475695</v>
      </c>
      <c r="AD65" s="3">
        <f t="shared" si="56"/>
        <v>25.641346359185988</v>
      </c>
      <c r="AE65" s="3">
        <f t="shared" si="57"/>
        <v>0</v>
      </c>
      <c r="AF65" s="3">
        <f t="shared" si="58"/>
        <v>0</v>
      </c>
      <c r="AG65" s="8">
        <f t="shared" si="59"/>
        <v>0</v>
      </c>
      <c r="AH65" s="3">
        <f t="shared" si="60"/>
        <v>0</v>
      </c>
      <c r="AI65" s="3">
        <f t="shared" si="61"/>
        <v>321.49822653394295</v>
      </c>
      <c r="AJ65" s="67"/>
      <c r="AK65" s="3">
        <f t="shared" si="62"/>
        <v>687</v>
      </c>
      <c r="AL65" s="5"/>
      <c r="AM65" s="10">
        <v>0.32268186046511627</v>
      </c>
      <c r="AN65" s="10">
        <v>0.19287125271317837</v>
      </c>
      <c r="AO65" s="10">
        <v>0.20863422263565878</v>
      </c>
      <c r="AP65" s="10">
        <v>0.27581266418604661</v>
      </c>
      <c r="AQ65" s="10">
        <v>0</v>
      </c>
      <c r="AR65" s="10">
        <v>1</v>
      </c>
      <c r="AS65" s="10">
        <v>0</v>
      </c>
      <c r="AT65" s="10">
        <v>0</v>
      </c>
      <c r="AU65" s="84">
        <v>0</v>
      </c>
      <c r="AV65" s="84">
        <f t="shared" si="63"/>
        <v>1</v>
      </c>
      <c r="AW65" s="10">
        <v>0.3</v>
      </c>
      <c r="AX65" s="10">
        <f t="shared" si="64"/>
        <v>0.16376263098534977</v>
      </c>
      <c r="AY65" s="10">
        <f t="shared" si="65"/>
        <v>0.14399217819132157</v>
      </c>
      <c r="AZ65" s="10">
        <f t="shared" si="66"/>
        <v>0.17220151445051848</v>
      </c>
      <c r="BA65" s="10">
        <f t="shared" si="67"/>
        <v>0.52004367637281013</v>
      </c>
      <c r="BC65" s="13">
        <f t="shared" si="68"/>
        <v>112.50492748693529</v>
      </c>
      <c r="BD65" s="13">
        <f t="shared" si="69"/>
        <v>98.922626417437911</v>
      </c>
      <c r="BE65" s="13">
        <f t="shared" si="70"/>
        <v>118.3024404275062</v>
      </c>
      <c r="BF65" s="13">
        <f t="shared" si="71"/>
        <v>357.27000566812058</v>
      </c>
      <c r="BH65" s="13">
        <f t="shared" si="72"/>
        <v>119.21474015855357</v>
      </c>
      <c r="BI65" s="13">
        <f t="shared" si="73"/>
        <v>99.63311875020851</v>
      </c>
      <c r="BJ65" s="13">
        <f t="shared" si="74"/>
        <v>118.68522420676831</v>
      </c>
      <c r="BK65" s="13">
        <f t="shared" si="75"/>
        <v>343.83070726247854</v>
      </c>
      <c r="BL65" s="13">
        <f t="shared" si="76"/>
        <v>681.36379037800896</v>
      </c>
      <c r="BM65" s="71">
        <f t="shared" si="77"/>
        <v>1.0082719535460847</v>
      </c>
      <c r="BO65" s="13">
        <f t="shared" si="78"/>
        <v>120.20087895115368</v>
      </c>
      <c r="BP65" s="13">
        <f t="shared" si="79"/>
        <v>100.45727928016177</v>
      </c>
      <c r="BQ65" s="13">
        <f t="shared" si="80"/>
        <v>119.66698286801335</v>
      </c>
      <c r="BR65" s="13">
        <f t="shared" si="81"/>
        <v>346.67485890067121</v>
      </c>
    </row>
    <row r="66" spans="1:70" x14ac:dyDescent="0.35">
      <c r="A66">
        <v>71</v>
      </c>
      <c r="B66" t="s">
        <v>190</v>
      </c>
      <c r="C66">
        <v>24680</v>
      </c>
      <c r="D66">
        <v>210983</v>
      </c>
      <c r="E66">
        <v>286666</v>
      </c>
      <c r="F66">
        <v>55139</v>
      </c>
      <c r="G66">
        <v>64192</v>
      </c>
      <c r="H66">
        <v>77772</v>
      </c>
      <c r="I66" s="65">
        <f t="shared" si="43"/>
        <v>13580</v>
      </c>
      <c r="J66" s="8">
        <f t="shared" si="44"/>
        <v>1.8688784939977072E-2</v>
      </c>
      <c r="K66" s="65">
        <f t="shared" si="45"/>
        <v>22633</v>
      </c>
      <c r="L66" s="8">
        <f t="shared" si="46"/>
        <v>1.7509006698647505E-2</v>
      </c>
      <c r="M66">
        <v>212078</v>
      </c>
      <c r="N66" s="8">
        <f t="shared" si="47"/>
        <v>1.107144432602704E-2</v>
      </c>
      <c r="O66" s="3">
        <v>95580.179432006145</v>
      </c>
      <c r="P66" s="8">
        <f t="shared" si="48"/>
        <v>0.33342000597212834</v>
      </c>
      <c r="Q66" s="8">
        <f t="shared" si="49"/>
        <v>9.2707273555005937E-3</v>
      </c>
      <c r="R66" s="8">
        <v>0.1086</v>
      </c>
      <c r="S66" s="126">
        <f t="shared" si="50"/>
        <v>31131.927599999999</v>
      </c>
      <c r="T66" s="8">
        <f t="shared" si="51"/>
        <v>1.1128588336843477E-2</v>
      </c>
      <c r="U66" s="2">
        <v>0.64413044315250456</v>
      </c>
      <c r="V66" s="2">
        <v>0.35586955684749544</v>
      </c>
      <c r="W66">
        <v>0</v>
      </c>
      <c r="Y66" s="3">
        <f t="shared" si="52"/>
        <v>7468.7249999999995</v>
      </c>
      <c r="Z66" s="3">
        <f t="shared" si="53"/>
        <v>205.05708995880337</v>
      </c>
      <c r="AA66" s="3">
        <f t="shared" si="54"/>
        <v>7673.7820899588032</v>
      </c>
      <c r="AB66" s="3"/>
      <c r="AC66" s="3">
        <f t="shared" si="55"/>
        <v>7847.1414702601542</v>
      </c>
      <c r="AD66" s="3">
        <f t="shared" si="56"/>
        <v>2336.3639563505262</v>
      </c>
      <c r="AE66" s="3">
        <f t="shared" si="57"/>
        <v>1946.3199272845079</v>
      </c>
      <c r="AF66" s="3">
        <f t="shared" si="58"/>
        <v>0</v>
      </c>
      <c r="AG66" s="8">
        <f t="shared" si="59"/>
        <v>2.0399315692344072E-2</v>
      </c>
      <c r="AH66" s="3">
        <f t="shared" si="60"/>
        <v>2322.8212086078101</v>
      </c>
      <c r="AI66" s="3">
        <f t="shared" si="61"/>
        <v>14452.646562503</v>
      </c>
      <c r="AJ66" s="67"/>
      <c r="AK66" s="3">
        <f t="shared" si="62"/>
        <v>22126</v>
      </c>
      <c r="AL66" s="5"/>
      <c r="AM66" s="10">
        <v>0.18006005467215958</v>
      </c>
      <c r="AN66" s="10">
        <v>0.13842417048473413</v>
      </c>
      <c r="AO66" s="10">
        <v>0.18227420475108763</v>
      </c>
      <c r="AP66" s="10">
        <v>0.49924157009201869</v>
      </c>
      <c r="AQ66" s="10">
        <v>6.6485357093862538E-2</v>
      </c>
      <c r="AR66" s="10">
        <v>0.28435335951563967</v>
      </c>
      <c r="AS66" s="10">
        <v>0.37787401176187169</v>
      </c>
      <c r="AT66" s="10">
        <v>0.1828174694404259</v>
      </c>
      <c r="AU66" s="84">
        <v>8.8469802188200261E-2</v>
      </c>
      <c r="AV66" s="84">
        <f t="shared" si="63"/>
        <v>0.35083871660950222</v>
      </c>
      <c r="AW66" s="10">
        <v>0</v>
      </c>
      <c r="AX66" s="10">
        <f t="shared" si="64"/>
        <v>0.27845360347074655</v>
      </c>
      <c r="AY66" s="10">
        <f t="shared" si="65"/>
        <v>0.16792193897990182</v>
      </c>
      <c r="AZ66" s="10">
        <f t="shared" si="66"/>
        <v>0.17367871313369948</v>
      </c>
      <c r="BA66" s="10">
        <f t="shared" si="67"/>
        <v>0.3799457444156521</v>
      </c>
      <c r="BC66" s="13">
        <f t="shared" si="68"/>
        <v>6161.0644303937379</v>
      </c>
      <c r="BD66" s="13">
        <f t="shared" si="69"/>
        <v>3715.4408218693075</v>
      </c>
      <c r="BE66" s="13">
        <f t="shared" si="70"/>
        <v>3842.8152067962346</v>
      </c>
      <c r="BF66" s="13">
        <f t="shared" si="71"/>
        <v>8406.6795409407187</v>
      </c>
      <c r="BH66" s="13">
        <f t="shared" si="72"/>
        <v>6528.5113423568882</v>
      </c>
      <c r="BI66" s="13">
        <f t="shared" si="73"/>
        <v>3742.1262457445441</v>
      </c>
      <c r="BJ66" s="13">
        <f t="shared" si="74"/>
        <v>3855.2491627023664</v>
      </c>
      <c r="BK66" s="13">
        <f t="shared" si="75"/>
        <v>8090.4484743555795</v>
      </c>
      <c r="BL66" s="13">
        <f t="shared" si="76"/>
        <v>22216.335225159379</v>
      </c>
      <c r="BM66" s="71">
        <f t="shared" si="77"/>
        <v>0.99593383768097465</v>
      </c>
      <c r="BO66" s="13">
        <f t="shared" si="78"/>
        <v>6501.965355537267</v>
      </c>
      <c r="BP66" s="13">
        <f t="shared" si="79"/>
        <v>3726.910153011062</v>
      </c>
      <c r="BQ66" s="13">
        <f t="shared" si="80"/>
        <v>3839.5730938265319</v>
      </c>
      <c r="BR66" s="13">
        <f t="shared" si="81"/>
        <v>8057.5513976251386</v>
      </c>
    </row>
    <row r="67" spans="1:70" x14ac:dyDescent="0.35">
      <c r="A67">
        <v>59</v>
      </c>
      <c r="B67" t="s">
        <v>126</v>
      </c>
      <c r="C67">
        <v>25380</v>
      </c>
      <c r="D67">
        <v>56661</v>
      </c>
      <c r="E67">
        <v>58966</v>
      </c>
      <c r="F67">
        <v>18898</v>
      </c>
      <c r="G67">
        <v>19082</v>
      </c>
      <c r="H67">
        <v>19430</v>
      </c>
      <c r="I67" s="65">
        <f t="shared" si="43"/>
        <v>348</v>
      </c>
      <c r="J67" s="8">
        <f t="shared" si="44"/>
        <v>4.7891731657673204E-4</v>
      </c>
      <c r="K67" s="65">
        <f t="shared" si="45"/>
        <v>532</v>
      </c>
      <c r="L67" s="8">
        <f t="shared" si="46"/>
        <v>4.1155797126675534E-4</v>
      </c>
      <c r="M67">
        <v>56652</v>
      </c>
      <c r="N67" s="8">
        <f t="shared" si="47"/>
        <v>2.9574942424866507E-3</v>
      </c>
      <c r="O67" s="3">
        <v>29335.59871477729</v>
      </c>
      <c r="P67" s="8">
        <f t="shared" si="48"/>
        <v>0.49750023258788606</v>
      </c>
      <c r="Q67" s="8">
        <f t="shared" si="49"/>
        <v>2.84538425342194E-3</v>
      </c>
      <c r="R67" s="8">
        <v>0.20780000000000001</v>
      </c>
      <c r="S67" s="126">
        <f t="shared" si="50"/>
        <v>12253.134800000002</v>
      </c>
      <c r="T67" s="8">
        <f t="shared" si="51"/>
        <v>4.3800722774728204E-3</v>
      </c>
      <c r="U67" s="2">
        <v>0.69525557294758999</v>
      </c>
      <c r="V67" s="2">
        <v>0.30474442705241001</v>
      </c>
      <c r="W67">
        <v>21</v>
      </c>
      <c r="Y67" s="3">
        <f t="shared" si="52"/>
        <v>151.79999999999998</v>
      </c>
      <c r="Z67" s="3">
        <f t="shared" si="53"/>
        <v>3.8961071409294545</v>
      </c>
      <c r="AA67" s="3">
        <f t="shared" si="54"/>
        <v>176.69610714092943</v>
      </c>
      <c r="AB67" s="3"/>
      <c r="AC67" s="3">
        <f t="shared" si="55"/>
        <v>201.09022324378012</v>
      </c>
      <c r="AD67" s="3">
        <f t="shared" si="56"/>
        <v>919.56344197024021</v>
      </c>
      <c r="AE67" s="3">
        <f t="shared" si="57"/>
        <v>597.36716018628249</v>
      </c>
      <c r="AF67" s="3">
        <f t="shared" si="58"/>
        <v>1341.2784662599756</v>
      </c>
      <c r="AG67" s="8">
        <f t="shared" si="59"/>
        <v>7.2254565308947603E-3</v>
      </c>
      <c r="AH67" s="3">
        <f t="shared" si="60"/>
        <v>822.7454256289119</v>
      </c>
      <c r="AI67" s="3">
        <f t="shared" si="61"/>
        <v>1199.4877847692392</v>
      </c>
      <c r="AJ67" s="67"/>
      <c r="AK67" s="3">
        <f t="shared" si="62"/>
        <v>1376</v>
      </c>
      <c r="AL67" s="5"/>
      <c r="AM67" s="10">
        <v>0.22318145949155285</v>
      </c>
      <c r="AN67" s="10">
        <v>0.15409415411741423</v>
      </c>
      <c r="AO67" s="10">
        <v>0.18914395869091954</v>
      </c>
      <c r="AP67" s="10">
        <v>0.4335804277001134</v>
      </c>
      <c r="AQ67" s="10">
        <v>0</v>
      </c>
      <c r="AR67" s="10">
        <v>0.12304065405577773</v>
      </c>
      <c r="AS67" s="10">
        <v>0.20914704916763552</v>
      </c>
      <c r="AT67" s="10">
        <v>0.47780636008112615</v>
      </c>
      <c r="AU67" s="84">
        <v>0.19000593669546059</v>
      </c>
      <c r="AV67" s="84">
        <f t="shared" si="63"/>
        <v>0.12304065405577773</v>
      </c>
      <c r="AW67" s="10">
        <v>0</v>
      </c>
      <c r="AX67" s="10">
        <f t="shared" si="64"/>
        <v>0.25727302901540433</v>
      </c>
      <c r="AY67" s="10">
        <f t="shared" si="65"/>
        <v>0.1616092426990238</v>
      </c>
      <c r="AZ67" s="10">
        <f t="shared" si="66"/>
        <v>0.17233183108522349</v>
      </c>
      <c r="BA67" s="10">
        <f t="shared" si="67"/>
        <v>0.40878589720034836</v>
      </c>
      <c r="BC67" s="13">
        <f t="shared" si="68"/>
        <v>354.00768792519636</v>
      </c>
      <c r="BD67" s="13">
        <f t="shared" si="69"/>
        <v>222.37431795385675</v>
      </c>
      <c r="BE67" s="13">
        <f t="shared" si="70"/>
        <v>237.12859957326751</v>
      </c>
      <c r="BF67" s="13">
        <f t="shared" si="71"/>
        <v>562.48939454767935</v>
      </c>
      <c r="BH67" s="13">
        <f t="shared" si="72"/>
        <v>375.12076557743171</v>
      </c>
      <c r="BI67" s="13">
        <f t="shared" si="73"/>
        <v>223.97147781134566</v>
      </c>
      <c r="BJ67" s="13">
        <f t="shared" si="74"/>
        <v>237.89586169556844</v>
      </c>
      <c r="BK67" s="13">
        <f t="shared" si="75"/>
        <v>541.33043156896963</v>
      </c>
      <c r="BL67" s="13">
        <f t="shared" si="76"/>
        <v>1378.3185366533155</v>
      </c>
      <c r="BM67" s="71">
        <f t="shared" si="77"/>
        <v>0.99831785135898621</v>
      </c>
      <c r="BO67" s="13">
        <f t="shared" si="78"/>
        <v>374.48975669139958</v>
      </c>
      <c r="BP67" s="13">
        <f t="shared" si="79"/>
        <v>223.59472449431945</v>
      </c>
      <c r="BQ67" s="13">
        <f t="shared" si="80"/>
        <v>237.49568549511443</v>
      </c>
      <c r="BR67" s="13">
        <f t="shared" si="81"/>
        <v>540.41983331916651</v>
      </c>
    </row>
    <row r="68" spans="1:70" x14ac:dyDescent="0.35">
      <c r="A68">
        <v>59</v>
      </c>
      <c r="B68" t="s">
        <v>127</v>
      </c>
      <c r="C68">
        <v>28000</v>
      </c>
      <c r="D68">
        <v>141896</v>
      </c>
      <c r="E68">
        <v>158323</v>
      </c>
      <c r="F68">
        <v>47686</v>
      </c>
      <c r="G68">
        <v>49614</v>
      </c>
      <c r="H68">
        <v>52915</v>
      </c>
      <c r="I68" s="65">
        <f t="shared" si="43"/>
        <v>3301</v>
      </c>
      <c r="J68" s="8">
        <f t="shared" si="44"/>
        <v>4.5428335115511274E-3</v>
      </c>
      <c r="K68" s="65">
        <f t="shared" si="45"/>
        <v>5229</v>
      </c>
      <c r="L68" s="8">
        <f t="shared" si="46"/>
        <v>4.0451816386350816E-3</v>
      </c>
      <c r="M68">
        <v>142824</v>
      </c>
      <c r="N68" s="8">
        <f t="shared" si="47"/>
        <v>7.4560678826681029E-3</v>
      </c>
      <c r="O68" s="3">
        <v>85945.540079629383</v>
      </c>
      <c r="P68" s="8">
        <f t="shared" si="48"/>
        <v>0.54284936540887541</v>
      </c>
      <c r="Q68" s="8">
        <f t="shared" si="49"/>
        <v>8.3362227842050107E-3</v>
      </c>
      <c r="R68" s="8">
        <v>0.1759</v>
      </c>
      <c r="S68" s="126">
        <f t="shared" si="50"/>
        <v>27849.0157</v>
      </c>
      <c r="T68" s="8">
        <f t="shared" si="51"/>
        <v>9.9550607753434092E-3</v>
      </c>
      <c r="U68" s="2">
        <v>0.51633828832790918</v>
      </c>
      <c r="V68" s="2">
        <v>0.48366171167209082</v>
      </c>
      <c r="W68">
        <v>0</v>
      </c>
      <c r="Y68" s="3">
        <f t="shared" si="52"/>
        <v>1590.6</v>
      </c>
      <c r="Z68" s="3">
        <f t="shared" si="53"/>
        <v>50.784931150496966</v>
      </c>
      <c r="AA68" s="3">
        <f t="shared" si="54"/>
        <v>1641.3849311504969</v>
      </c>
      <c r="AB68" s="3"/>
      <c r="AC68" s="3">
        <f t="shared" si="55"/>
        <v>1907.4678934704543</v>
      </c>
      <c r="AD68" s="3">
        <f t="shared" si="56"/>
        <v>2089.9906146935764</v>
      </c>
      <c r="AE68" s="3">
        <f t="shared" si="57"/>
        <v>1750.1276761800802</v>
      </c>
      <c r="AF68" s="3">
        <f t="shared" si="58"/>
        <v>1949.2535587564671</v>
      </c>
      <c r="AG68" s="8">
        <f t="shared" si="59"/>
        <v>1.829128355954842E-2</v>
      </c>
      <c r="AH68" s="3">
        <f t="shared" si="60"/>
        <v>2082.7846397182861</v>
      </c>
      <c r="AI68" s="3">
        <f t="shared" si="61"/>
        <v>5881.1172653059293</v>
      </c>
      <c r="AJ68" s="67"/>
      <c r="AK68" s="3">
        <f t="shared" si="62"/>
        <v>7523</v>
      </c>
      <c r="AL68" s="5"/>
      <c r="AM68" s="10">
        <v>0.27763625648693818</v>
      </c>
      <c r="AN68" s="10">
        <v>0.17838149705339074</v>
      </c>
      <c r="AO68" s="10">
        <v>0.19073323388160784</v>
      </c>
      <c r="AP68" s="10">
        <v>0.35324901257806318</v>
      </c>
      <c r="AQ68" s="10">
        <v>2.8101963729301675E-2</v>
      </c>
      <c r="AR68" s="10">
        <v>0.30650124634141296</v>
      </c>
      <c r="AS68" s="10">
        <v>0.42976733453956573</v>
      </c>
      <c r="AT68" s="10">
        <v>0.20061849986141364</v>
      </c>
      <c r="AU68" s="84">
        <v>3.5010955528305847E-2</v>
      </c>
      <c r="AV68" s="84">
        <f t="shared" si="63"/>
        <v>0.33460321007071464</v>
      </c>
      <c r="AW68" s="10">
        <v>0</v>
      </c>
      <c r="AX68" s="10">
        <f t="shared" si="64"/>
        <v>0.23004563051771165</v>
      </c>
      <c r="AY68" s="10">
        <f t="shared" si="65"/>
        <v>0.14946557123103554</v>
      </c>
      <c r="AZ68" s="10">
        <f t="shared" si="66"/>
        <v>0.17153719348987934</v>
      </c>
      <c r="BA68" s="10">
        <f t="shared" si="67"/>
        <v>0.44895160476137347</v>
      </c>
      <c r="BC68" s="13">
        <f t="shared" si="68"/>
        <v>1730.6332783847447</v>
      </c>
      <c r="BD68" s="13">
        <f t="shared" si="69"/>
        <v>1124.4294923710804</v>
      </c>
      <c r="BE68" s="13">
        <f t="shared" si="70"/>
        <v>1290.4743066243623</v>
      </c>
      <c r="BF68" s="13">
        <f t="shared" si="71"/>
        <v>3377.4629226198126</v>
      </c>
      <c r="BH68" s="13">
        <f t="shared" si="72"/>
        <v>1833.848536246039</v>
      </c>
      <c r="BI68" s="13">
        <f t="shared" si="73"/>
        <v>1132.5054863272007</v>
      </c>
      <c r="BJ68" s="13">
        <f t="shared" si="74"/>
        <v>1294.6498133201267</v>
      </c>
      <c r="BK68" s="13">
        <f t="shared" si="75"/>
        <v>3250.4141042164997</v>
      </c>
      <c r="BL68" s="13">
        <f t="shared" si="76"/>
        <v>7511.4179401098663</v>
      </c>
      <c r="BM68" s="71">
        <f t="shared" si="77"/>
        <v>1.0015419272343091</v>
      </c>
      <c r="BO68" s="13">
        <f t="shared" si="78"/>
        <v>1836.6761972476747</v>
      </c>
      <c r="BP68" s="13">
        <f t="shared" si="79"/>
        <v>1134.2517273795731</v>
      </c>
      <c r="BQ68" s="13">
        <f t="shared" si="80"/>
        <v>1296.6460691261782</v>
      </c>
      <c r="BR68" s="13">
        <f t="shared" si="81"/>
        <v>3255.4260062465737</v>
      </c>
    </row>
    <row r="69" spans="1:70" x14ac:dyDescent="0.35">
      <c r="A69">
        <v>59</v>
      </c>
      <c r="B69" t="s">
        <v>128</v>
      </c>
      <c r="C69">
        <v>29000</v>
      </c>
      <c r="D69">
        <v>175982</v>
      </c>
      <c r="E69">
        <v>185829</v>
      </c>
      <c r="F69">
        <v>46870</v>
      </c>
      <c r="G69">
        <v>48350</v>
      </c>
      <c r="H69">
        <v>49202</v>
      </c>
      <c r="I69" s="65">
        <f t="shared" si="43"/>
        <v>852</v>
      </c>
      <c r="J69" s="8">
        <f t="shared" si="44"/>
        <v>1.1725217061016543E-3</v>
      </c>
      <c r="K69" s="65">
        <f t="shared" si="45"/>
        <v>2332</v>
      </c>
      <c r="L69" s="8">
        <f t="shared" si="46"/>
        <v>1.8040473477332207E-3</v>
      </c>
      <c r="M69">
        <v>175155</v>
      </c>
      <c r="N69" s="8">
        <f t="shared" si="47"/>
        <v>9.1438943734157545E-3</v>
      </c>
      <c r="O69" s="3">
        <v>136264.0354930716</v>
      </c>
      <c r="P69" s="8">
        <f t="shared" si="48"/>
        <v>0.73327648264302991</v>
      </c>
      <c r="Q69" s="8">
        <f t="shared" si="49"/>
        <v>1.3216827264016446E-2</v>
      </c>
      <c r="R69" s="8">
        <v>0.22040000000000001</v>
      </c>
      <c r="S69" s="126">
        <f t="shared" si="50"/>
        <v>40956.711600000002</v>
      </c>
      <c r="T69" s="8">
        <f t="shared" si="51"/>
        <v>1.4640609116257291E-2</v>
      </c>
      <c r="U69" s="2">
        <v>0.53849713901043417</v>
      </c>
      <c r="V69" s="2">
        <v>0.46150286098956583</v>
      </c>
      <c r="W69">
        <v>253</v>
      </c>
      <c r="Y69" s="3">
        <f t="shared" si="52"/>
        <v>1221</v>
      </c>
      <c r="Z69" s="3">
        <f t="shared" si="53"/>
        <v>38.037324764389098</v>
      </c>
      <c r="AA69" s="3">
        <f t="shared" si="54"/>
        <v>1512.037324764389</v>
      </c>
      <c r="AB69" s="3"/>
      <c r="AC69" s="3">
        <f t="shared" si="55"/>
        <v>492.32433966580646</v>
      </c>
      <c r="AD69" s="3">
        <f t="shared" si="56"/>
        <v>3073.6864733323964</v>
      </c>
      <c r="AE69" s="3">
        <f t="shared" si="57"/>
        <v>2774.7741135078777</v>
      </c>
      <c r="AF69" s="3">
        <f t="shared" si="58"/>
        <v>5426.8476208796983</v>
      </c>
      <c r="AG69" s="8">
        <f t="shared" si="59"/>
        <v>2.7857436380273735E-2</v>
      </c>
      <c r="AH69" s="3">
        <f t="shared" si="60"/>
        <v>3172.0595444202909</v>
      </c>
      <c r="AI69" s="3">
        <f t="shared" si="61"/>
        <v>4085.996850046673</v>
      </c>
      <c r="AJ69" s="67"/>
      <c r="AK69" s="3">
        <f t="shared" si="62"/>
        <v>5598</v>
      </c>
      <c r="AL69" s="5"/>
      <c r="AM69" s="10">
        <v>0.32565848409626386</v>
      </c>
      <c r="AN69" s="10">
        <v>0.18782784458094917</v>
      </c>
      <c r="AO69" s="10">
        <v>0.20030641736788957</v>
      </c>
      <c r="AP69" s="10">
        <v>0.28620725395489738</v>
      </c>
      <c r="AQ69" s="10">
        <v>2.0142115447417409E-6</v>
      </c>
      <c r="AR69" s="10">
        <v>0.47922187444196529</v>
      </c>
      <c r="AS69" s="10">
        <v>0.52077200522036371</v>
      </c>
      <c r="AT69" s="10">
        <v>4.1061261262629424E-6</v>
      </c>
      <c r="AU69" s="84">
        <v>0</v>
      </c>
      <c r="AV69" s="84">
        <f t="shared" si="63"/>
        <v>0.47922388865351001</v>
      </c>
      <c r="AW69" s="10">
        <v>0</v>
      </c>
      <c r="AX69" s="10">
        <f t="shared" si="64"/>
        <v>0.20603451671304884</v>
      </c>
      <c r="AY69" s="10">
        <f t="shared" si="65"/>
        <v>0.14474239746725631</v>
      </c>
      <c r="AZ69" s="10">
        <f t="shared" si="66"/>
        <v>0.1667506017467385</v>
      </c>
      <c r="BA69" s="10">
        <f t="shared" si="67"/>
        <v>0.4824724840729564</v>
      </c>
      <c r="BC69" s="13">
        <f t="shared" si="68"/>
        <v>1153.3812245596475</v>
      </c>
      <c r="BD69" s="13">
        <f t="shared" si="69"/>
        <v>810.26794102170084</v>
      </c>
      <c r="BE69" s="13">
        <f t="shared" si="70"/>
        <v>933.46986857824209</v>
      </c>
      <c r="BF69" s="13">
        <f t="shared" si="71"/>
        <v>2700.8809658404098</v>
      </c>
      <c r="BH69" s="13">
        <f t="shared" si="72"/>
        <v>1222.1690734888034</v>
      </c>
      <c r="BI69" s="13">
        <f t="shared" si="73"/>
        <v>816.08753134632911</v>
      </c>
      <c r="BJ69" s="13">
        <f t="shared" si="74"/>
        <v>936.49023842716883</v>
      </c>
      <c r="BK69" s="13">
        <f t="shared" si="75"/>
        <v>2599.2828896454371</v>
      </c>
      <c r="BL69" s="13">
        <f t="shared" si="76"/>
        <v>5574.0297329077384</v>
      </c>
      <c r="BM69" s="71">
        <f t="shared" si="77"/>
        <v>1.0043003479064252</v>
      </c>
      <c r="BO69" s="13">
        <f t="shared" si="78"/>
        <v>1227.4248257052786</v>
      </c>
      <c r="BP69" s="13">
        <f t="shared" si="79"/>
        <v>819.59699165321399</v>
      </c>
      <c r="BQ69" s="13">
        <f t="shared" si="80"/>
        <v>940.5174722633767</v>
      </c>
      <c r="BR69" s="13">
        <f t="shared" si="81"/>
        <v>2610.4607103781304</v>
      </c>
    </row>
    <row r="70" spans="1:70" x14ac:dyDescent="0.35">
      <c r="A70">
        <v>37</v>
      </c>
      <c r="B70" t="s">
        <v>57</v>
      </c>
      <c r="C70">
        <v>28168</v>
      </c>
      <c r="D70">
        <v>60628</v>
      </c>
      <c r="E70">
        <v>65681</v>
      </c>
      <c r="F70">
        <v>21333</v>
      </c>
      <c r="G70">
        <v>22414</v>
      </c>
      <c r="H70">
        <v>23695</v>
      </c>
      <c r="I70" s="65">
        <f t="shared" si="43"/>
        <v>1281</v>
      </c>
      <c r="J70" s="8">
        <f t="shared" si="44"/>
        <v>1.7629111567091774E-3</v>
      </c>
      <c r="K70" s="65">
        <f t="shared" si="45"/>
        <v>2362</v>
      </c>
      <c r="L70" s="8">
        <f t="shared" si="46"/>
        <v>1.8272555040076618E-3</v>
      </c>
      <c r="M70">
        <v>61042</v>
      </c>
      <c r="N70" s="8">
        <f t="shared" si="47"/>
        <v>3.1866723778484454E-3</v>
      </c>
      <c r="O70" s="3">
        <v>63816.963465894369</v>
      </c>
      <c r="P70" s="8">
        <f t="shared" si="48"/>
        <v>0.97161985149273566</v>
      </c>
      <c r="Q70" s="8">
        <f t="shared" si="49"/>
        <v>6.1898781992674812E-3</v>
      </c>
      <c r="R70" s="8">
        <v>0.18079999999999999</v>
      </c>
      <c r="S70" s="126">
        <f t="shared" si="50"/>
        <v>11875.1248</v>
      </c>
      <c r="T70" s="8">
        <f t="shared" si="51"/>
        <v>4.2449467648074807E-3</v>
      </c>
      <c r="U70" s="2">
        <v>0.49716693302339099</v>
      </c>
      <c r="V70" s="2">
        <v>0.50283306697660901</v>
      </c>
      <c r="W70">
        <v>23</v>
      </c>
      <c r="Y70" s="3">
        <f t="shared" si="52"/>
        <v>891.82499999999993</v>
      </c>
      <c r="Z70" s="3">
        <f t="shared" si="53"/>
        <v>29.072743498474502</v>
      </c>
      <c r="AA70" s="3">
        <f t="shared" si="54"/>
        <v>943.89774349847448</v>
      </c>
      <c r="AB70" s="3"/>
      <c r="AC70" s="3">
        <f t="shared" si="55"/>
        <v>740.22004590598362</v>
      </c>
      <c r="AD70" s="3">
        <f t="shared" si="56"/>
        <v>891.19485039160406</v>
      </c>
      <c r="AE70" s="3">
        <f t="shared" si="57"/>
        <v>1299.5186704040132</v>
      </c>
      <c r="AF70" s="3">
        <f t="shared" si="58"/>
        <v>1417.6477437408125</v>
      </c>
      <c r="AG70" s="8">
        <f t="shared" si="59"/>
        <v>1.0434824964074961E-2</v>
      </c>
      <c r="AH70" s="3">
        <f t="shared" si="60"/>
        <v>1188.1885206453392</v>
      </c>
      <c r="AI70" s="3">
        <f t="shared" si="61"/>
        <v>2701.4743436061281</v>
      </c>
      <c r="AJ70" s="67"/>
      <c r="AK70" s="3">
        <f t="shared" si="62"/>
        <v>3645</v>
      </c>
      <c r="AL70" s="5"/>
      <c r="AM70" s="10">
        <v>0.29034801201026683</v>
      </c>
      <c r="AN70" s="10">
        <v>0.19293223400648943</v>
      </c>
      <c r="AO70" s="10">
        <v>0.17339559946405791</v>
      </c>
      <c r="AP70" s="10">
        <v>0.3433241545191858</v>
      </c>
      <c r="AQ70" s="10">
        <v>0</v>
      </c>
      <c r="AR70" s="10">
        <v>0.40209294113431987</v>
      </c>
      <c r="AS70" s="10">
        <v>0.44446530687490332</v>
      </c>
      <c r="AT70" s="10">
        <v>0.15341361712269863</v>
      </c>
      <c r="AU70" s="84">
        <v>2.8134868078192552E-5</v>
      </c>
      <c r="AV70" s="84">
        <f t="shared" si="63"/>
        <v>0.40209294113431987</v>
      </c>
      <c r="AW70" s="10">
        <v>0</v>
      </c>
      <c r="AX70" s="10">
        <f t="shared" si="64"/>
        <v>0.24595821393059733</v>
      </c>
      <c r="AY70" s="10">
        <f t="shared" si="65"/>
        <v>0.13165667618769761</v>
      </c>
      <c r="AZ70" s="10">
        <f t="shared" si="66"/>
        <v>0.15553097006305777</v>
      </c>
      <c r="BA70" s="10">
        <f t="shared" si="67"/>
        <v>0.46685413981864726</v>
      </c>
      <c r="BC70" s="13">
        <f t="shared" si="68"/>
        <v>896.51768977702727</v>
      </c>
      <c r="BD70" s="13">
        <f t="shared" si="69"/>
        <v>479.88858470415778</v>
      </c>
      <c r="BE70" s="13">
        <f t="shared" si="70"/>
        <v>566.91038587984553</v>
      </c>
      <c r="BF70" s="13">
        <f t="shared" si="71"/>
        <v>1701.6833396389693</v>
      </c>
      <c r="BH70" s="13">
        <f t="shared" si="72"/>
        <v>949.98615457733024</v>
      </c>
      <c r="BI70" s="13">
        <f t="shared" si="73"/>
        <v>483.33529019879001</v>
      </c>
      <c r="BJ70" s="13">
        <f t="shared" si="74"/>
        <v>568.74470222383513</v>
      </c>
      <c r="BK70" s="13">
        <f t="shared" si="75"/>
        <v>1637.6717242486704</v>
      </c>
      <c r="BL70" s="13">
        <f t="shared" si="76"/>
        <v>3639.7378712486261</v>
      </c>
      <c r="BM70" s="71">
        <f t="shared" si="77"/>
        <v>1.0014457438797835</v>
      </c>
      <c r="BO70" s="13">
        <f t="shared" si="78"/>
        <v>951.35959124618944</v>
      </c>
      <c r="BP70" s="13">
        <f t="shared" si="79"/>
        <v>484.03406923647827</v>
      </c>
      <c r="BQ70" s="13">
        <f t="shared" si="80"/>
        <v>569.56696139623455</v>
      </c>
      <c r="BR70" s="13">
        <f t="shared" si="81"/>
        <v>1640.0393781210973</v>
      </c>
    </row>
    <row r="71" spans="1:70" x14ac:dyDescent="0.35">
      <c r="A71">
        <v>37</v>
      </c>
      <c r="B71" t="s">
        <v>58</v>
      </c>
      <c r="C71">
        <v>30000</v>
      </c>
      <c r="D71">
        <v>201173</v>
      </c>
      <c r="E71">
        <v>214129</v>
      </c>
      <c r="F71">
        <v>75577</v>
      </c>
      <c r="G71">
        <v>78349</v>
      </c>
      <c r="H71">
        <v>82295</v>
      </c>
      <c r="I71" s="65">
        <f t="shared" si="43"/>
        <v>3946</v>
      </c>
      <c r="J71" s="8">
        <f t="shared" si="44"/>
        <v>5.430481986240761E-3</v>
      </c>
      <c r="K71" s="65">
        <f t="shared" si="45"/>
        <v>6718</v>
      </c>
      <c r="L71" s="8">
        <f t="shared" si="46"/>
        <v>5.1970797950565079E-3</v>
      </c>
      <c r="M71">
        <v>206283</v>
      </c>
      <c r="N71" s="8">
        <f t="shared" si="47"/>
        <v>1.0768918746432142E-2</v>
      </c>
      <c r="O71" s="3">
        <v>136393.06603078844</v>
      </c>
      <c r="P71" s="8">
        <f t="shared" si="48"/>
        <v>0.63696680987063148</v>
      </c>
      <c r="Q71" s="8">
        <f t="shared" si="49"/>
        <v>1.3229342483623847E-2</v>
      </c>
      <c r="R71" s="8">
        <v>0.15354999999999999</v>
      </c>
      <c r="S71" s="126">
        <f t="shared" si="50"/>
        <v>32879.507949999999</v>
      </c>
      <c r="T71" s="8">
        <f t="shared" si="51"/>
        <v>1.1753287923408968E-2</v>
      </c>
      <c r="U71" s="2">
        <v>0.33817261953861805</v>
      </c>
      <c r="V71" s="2">
        <v>0.6618273804613819</v>
      </c>
      <c r="W71">
        <v>123</v>
      </c>
      <c r="Y71" s="3">
        <f t="shared" si="52"/>
        <v>2286.9</v>
      </c>
      <c r="Z71" s="3">
        <f t="shared" si="53"/>
        <v>87.277156273199708</v>
      </c>
      <c r="AA71" s="3">
        <f t="shared" si="54"/>
        <v>2497.1771562731997</v>
      </c>
      <c r="AB71" s="3"/>
      <c r="AC71" s="3">
        <f t="shared" si="55"/>
        <v>2280.1782210343572</v>
      </c>
      <c r="AD71" s="3">
        <f t="shared" si="56"/>
        <v>2467.5149661121714</v>
      </c>
      <c r="AE71" s="3">
        <f t="shared" si="57"/>
        <v>2777.4015903370582</v>
      </c>
      <c r="AF71" s="3">
        <f t="shared" si="58"/>
        <v>3033.5508501524982</v>
      </c>
      <c r="AG71" s="8">
        <f t="shared" si="59"/>
        <v>2.4982630407032816E-2</v>
      </c>
      <c r="AH71" s="3">
        <f t="shared" si="60"/>
        <v>2844.7122752281889</v>
      </c>
      <c r="AI71" s="3">
        <f t="shared" si="61"/>
        <v>7336.2562025592779</v>
      </c>
      <c r="AJ71" s="67"/>
      <c r="AK71" s="3">
        <f t="shared" si="62"/>
        <v>9833</v>
      </c>
      <c r="AL71" s="5"/>
      <c r="AM71" s="10">
        <v>0.294778645274822</v>
      </c>
      <c r="AN71" s="10">
        <v>0.1359515425224779</v>
      </c>
      <c r="AO71" s="10">
        <v>0.14972967087354613</v>
      </c>
      <c r="AP71" s="10">
        <v>0.41954014132915401</v>
      </c>
      <c r="AQ71" s="10">
        <v>0</v>
      </c>
      <c r="AR71" s="10">
        <v>7.7758789136909786E-6</v>
      </c>
      <c r="AS71" s="10">
        <v>0.29601945895365356</v>
      </c>
      <c r="AT71" s="10">
        <v>0.43480189070010888</v>
      </c>
      <c r="AU71" s="84">
        <v>0.26917087446732385</v>
      </c>
      <c r="AV71" s="84">
        <f t="shared" si="63"/>
        <v>7.7758789136909786E-6</v>
      </c>
      <c r="AW71" s="10">
        <v>0</v>
      </c>
      <c r="AX71" s="10">
        <f t="shared" si="64"/>
        <v>0.24374289729831974</v>
      </c>
      <c r="AY71" s="10">
        <f t="shared" si="65"/>
        <v>0.16014702192970337</v>
      </c>
      <c r="AZ71" s="10">
        <f t="shared" si="66"/>
        <v>0.16736393435831365</v>
      </c>
      <c r="BA71" s="10">
        <f t="shared" si="67"/>
        <v>0.42874614641366315</v>
      </c>
      <c r="BC71" s="13">
        <f t="shared" si="68"/>
        <v>2396.7239091343781</v>
      </c>
      <c r="BD71" s="13">
        <f t="shared" si="69"/>
        <v>1574.7256666347732</v>
      </c>
      <c r="BE71" s="13">
        <f t="shared" si="70"/>
        <v>1645.689566545298</v>
      </c>
      <c r="BF71" s="13">
        <f t="shared" si="71"/>
        <v>4215.8608576855495</v>
      </c>
      <c r="BH71" s="13">
        <f t="shared" si="72"/>
        <v>2539.6649234979295</v>
      </c>
      <c r="BI71" s="13">
        <f t="shared" si="73"/>
        <v>1586.0358244104048</v>
      </c>
      <c r="BJ71" s="13">
        <f t="shared" si="74"/>
        <v>1651.0144209565683</v>
      </c>
      <c r="BK71" s="13">
        <f t="shared" si="75"/>
        <v>4057.2743231200539</v>
      </c>
      <c r="BL71" s="13">
        <f t="shared" si="76"/>
        <v>9833.9894919849576</v>
      </c>
      <c r="BM71" s="71">
        <f t="shared" si="77"/>
        <v>0.99989938041058879</v>
      </c>
      <c r="BO71" s="13">
        <f t="shared" si="78"/>
        <v>2539.4093834560849</v>
      </c>
      <c r="BP71" s="13">
        <f t="shared" si="79"/>
        <v>1585.8762381369611</v>
      </c>
      <c r="BQ71" s="13">
        <f t="shared" si="80"/>
        <v>1650.8482965634196</v>
      </c>
      <c r="BR71" s="13">
        <f t="shared" si="81"/>
        <v>4056.8660818435328</v>
      </c>
    </row>
    <row r="72" spans="1:70" x14ac:dyDescent="0.35">
      <c r="A72">
        <v>37</v>
      </c>
      <c r="B72" t="s">
        <v>59</v>
      </c>
      <c r="C72">
        <v>30014</v>
      </c>
      <c r="D72">
        <v>52268</v>
      </c>
      <c r="E72">
        <v>55687</v>
      </c>
      <c r="F72">
        <v>17907</v>
      </c>
      <c r="G72">
        <v>18474</v>
      </c>
      <c r="H72">
        <v>19481</v>
      </c>
      <c r="I72" s="65">
        <f t="shared" si="43"/>
        <v>1007</v>
      </c>
      <c r="J72" s="8">
        <f t="shared" si="44"/>
        <v>1.3858325798642792E-3</v>
      </c>
      <c r="K72" s="65">
        <f t="shared" si="45"/>
        <v>1574</v>
      </c>
      <c r="L72" s="8">
        <f t="shared" si="46"/>
        <v>1.2176545991990091E-3</v>
      </c>
      <c r="M72">
        <v>52122</v>
      </c>
      <c r="N72" s="8">
        <f t="shared" si="47"/>
        <v>2.7210074649948669E-3</v>
      </c>
      <c r="O72" s="3">
        <v>16960.835359428369</v>
      </c>
      <c r="P72" s="8">
        <f t="shared" si="48"/>
        <v>0.30457441340758828</v>
      </c>
      <c r="Q72" s="8">
        <f t="shared" si="49"/>
        <v>1.6451034228351837E-3</v>
      </c>
      <c r="R72" s="8">
        <v>9.0050000000000005E-2</v>
      </c>
      <c r="S72" s="126">
        <f t="shared" si="50"/>
        <v>5014.6143499999998</v>
      </c>
      <c r="T72" s="8">
        <f t="shared" si="51"/>
        <v>1.7925513474847581E-3</v>
      </c>
      <c r="U72" s="2">
        <v>0.70562060889929745</v>
      </c>
      <c r="V72" s="2">
        <v>0.29437939110070255</v>
      </c>
      <c r="W72">
        <v>169</v>
      </c>
      <c r="Y72" s="3">
        <f t="shared" si="52"/>
        <v>467.77499999999998</v>
      </c>
      <c r="Z72" s="3">
        <f t="shared" si="53"/>
        <v>11.836241188524589</v>
      </c>
      <c r="AA72" s="3">
        <f t="shared" si="54"/>
        <v>648.61124118852456</v>
      </c>
      <c r="AB72" s="3"/>
      <c r="AC72" s="3">
        <f t="shared" si="55"/>
        <v>581.89038737496139</v>
      </c>
      <c r="AD72" s="3">
        <f t="shared" si="56"/>
        <v>376.33275950243831</v>
      </c>
      <c r="AE72" s="3">
        <f t="shared" si="57"/>
        <v>345.37716961423638</v>
      </c>
      <c r="AF72" s="3">
        <f t="shared" si="58"/>
        <v>314.78271195328534</v>
      </c>
      <c r="AG72" s="8">
        <f t="shared" si="59"/>
        <v>3.4376547703199416E-3</v>
      </c>
      <c r="AH72" s="3">
        <f t="shared" si="60"/>
        <v>391.43751333618451</v>
      </c>
      <c r="AI72" s="3">
        <f t="shared" si="61"/>
        <v>1380.2551178745352</v>
      </c>
      <c r="AJ72" s="67"/>
      <c r="AK72" s="3">
        <f t="shared" si="62"/>
        <v>2029</v>
      </c>
      <c r="AL72" s="5"/>
      <c r="AM72" s="10">
        <v>0.16466591920374707</v>
      </c>
      <c r="AN72" s="10">
        <v>0.11738788641686185</v>
      </c>
      <c r="AO72" s="10">
        <v>0.1417009445745511</v>
      </c>
      <c r="AP72" s="10">
        <v>0.57624524980484004</v>
      </c>
      <c r="AQ72" s="10">
        <v>0</v>
      </c>
      <c r="AR72" s="10">
        <v>0</v>
      </c>
      <c r="AS72" s="10">
        <v>0.22266280422166676</v>
      </c>
      <c r="AT72" s="10">
        <v>0.33021330296384305</v>
      </c>
      <c r="AU72" s="84">
        <v>0.44712389281449016</v>
      </c>
      <c r="AV72" s="84">
        <f t="shared" si="63"/>
        <v>0</v>
      </c>
      <c r="AW72" s="10">
        <v>0</v>
      </c>
      <c r="AX72" s="10">
        <f t="shared" si="64"/>
        <v>0.30879926033385718</v>
      </c>
      <c r="AY72" s="10">
        <f t="shared" si="65"/>
        <v>0.1694288499825114</v>
      </c>
      <c r="AZ72" s="10">
        <f t="shared" si="66"/>
        <v>0.17137829750781119</v>
      </c>
      <c r="BA72" s="10">
        <f t="shared" si="67"/>
        <v>0.35039359217582011</v>
      </c>
      <c r="BC72" s="13">
        <f t="shared" si="68"/>
        <v>626.55369921739623</v>
      </c>
      <c r="BD72" s="13">
        <f t="shared" si="69"/>
        <v>343.77113661451563</v>
      </c>
      <c r="BE72" s="13">
        <f t="shared" si="70"/>
        <v>347.72656564334892</v>
      </c>
      <c r="BF72" s="13">
        <f t="shared" si="71"/>
        <v>710.94859852473905</v>
      </c>
      <c r="BH72" s="13">
        <f t="shared" si="72"/>
        <v>663.92146651760083</v>
      </c>
      <c r="BI72" s="13">
        <f t="shared" si="73"/>
        <v>346.24020527593353</v>
      </c>
      <c r="BJ72" s="13">
        <f t="shared" si="74"/>
        <v>348.8516826609337</v>
      </c>
      <c r="BK72" s="13">
        <f t="shared" si="75"/>
        <v>684.20509860853679</v>
      </c>
      <c r="BL72" s="13">
        <f t="shared" si="76"/>
        <v>2043.2184530630047</v>
      </c>
      <c r="BM72" s="71">
        <f t="shared" si="77"/>
        <v>0.99304114885919825</v>
      </c>
      <c r="BO72" s="13">
        <f t="shared" si="78"/>
        <v>659.30133586292209</v>
      </c>
      <c r="BP72" s="13">
        <f t="shared" si="79"/>
        <v>343.83077122845765</v>
      </c>
      <c r="BQ72" s="13">
        <f t="shared" si="80"/>
        <v>346.42407573107806</v>
      </c>
      <c r="BR72" s="13">
        <f t="shared" si="81"/>
        <v>679.44381717754243</v>
      </c>
    </row>
    <row r="73" spans="1:70" x14ac:dyDescent="0.35">
      <c r="A73">
        <v>71</v>
      </c>
      <c r="B73" t="s">
        <v>191</v>
      </c>
      <c r="C73">
        <v>30658</v>
      </c>
      <c r="D73">
        <v>12400</v>
      </c>
      <c r="E73">
        <v>14501</v>
      </c>
      <c r="F73">
        <v>4579</v>
      </c>
      <c r="G73">
        <v>4975</v>
      </c>
      <c r="H73">
        <v>5569</v>
      </c>
      <c r="I73" s="65">
        <f t="shared" ref="I73:I104" si="82">H73-G73</f>
        <v>594</v>
      </c>
      <c r="J73" s="8">
        <f t="shared" ref="J73:J104" si="83">I73/$I$6</f>
        <v>8.1746231622580122E-4</v>
      </c>
      <c r="K73" s="65">
        <f t="shared" ref="K73:K104" si="84">(H73-F73)</f>
        <v>990</v>
      </c>
      <c r="L73" s="8">
        <f t="shared" ref="L73:L104" si="85">K73/$K$6</f>
        <v>7.6586915705655599E-4</v>
      </c>
      <c r="M73">
        <v>12654</v>
      </c>
      <c r="N73" s="8">
        <f t="shared" ref="N73:N104" si="86">M73/$M$6</f>
        <v>6.6059683937771084E-4</v>
      </c>
      <c r="O73" s="3">
        <v>0</v>
      </c>
      <c r="P73" s="8">
        <f t="shared" ref="P73:P104" si="87">O73/E73</f>
        <v>0</v>
      </c>
      <c r="Q73" s="8">
        <f t="shared" ref="Q73:Q104" si="88">O73/$O$6</f>
        <v>0</v>
      </c>
      <c r="R73" s="8">
        <v>0.11365</v>
      </c>
      <c r="S73" s="126">
        <f t="shared" ref="S73:S104" si="89">R73*E73</f>
        <v>1648.03865</v>
      </c>
      <c r="T73" s="8">
        <f t="shared" ref="T73:T104" si="90">S73/$S$6</f>
        <v>5.8911686853136802E-4</v>
      </c>
      <c r="U73" s="2">
        <v>0.60633802816901405</v>
      </c>
      <c r="V73" s="2">
        <v>0.39366197183098595</v>
      </c>
      <c r="W73">
        <v>7</v>
      </c>
      <c r="Y73" s="3">
        <f t="shared" ref="Y73:Y104" si="91">0.825*(G73-F73)</f>
        <v>326.7</v>
      </c>
      <c r="Z73" s="3">
        <f t="shared" ref="Z73:Z104" si="92">(U73*0.015*Y73)+(V73*0.05*Y73)</f>
        <v>9.4018278169014096</v>
      </c>
      <c r="AA73" s="3">
        <f t="shared" ref="AA73:AA104" si="93">W73+Y73+Z73</f>
        <v>343.10182781690139</v>
      </c>
      <c r="AB73" s="3"/>
      <c r="AC73" s="3">
        <f t="shared" ref="AC73:AC104" si="94">J73*$AC$6</f>
        <v>343.24020864024533</v>
      </c>
      <c r="AD73" s="3">
        <f t="shared" ref="AD73:AD104" si="95">T73*$AD$6</f>
        <v>123.68068402332337</v>
      </c>
      <c r="AE73" s="3">
        <f t="shared" ref="AE73:AE104" si="96">Q73*$AE$6</f>
        <v>0</v>
      </c>
      <c r="AF73" s="3">
        <f t="shared" ref="AF73:AF104" si="97">MAX(((AC73+AD73+AE73+AA73)-(L73*$W$5)),0)</f>
        <v>0</v>
      </c>
      <c r="AG73" s="8">
        <f t="shared" ref="AG73:AG104" si="98">IF(AND(Q73&gt;$Q$6, T73&gt;$T$6, AV73&lt;0.5),1,0)*(T73+Q73)</f>
        <v>0</v>
      </c>
      <c r="AH73" s="3">
        <f t="shared" ref="AH73:AH104" si="99">(AG73/$AG$6)*$AF$6</f>
        <v>0</v>
      </c>
      <c r="AI73" s="3">
        <f t="shared" ref="AI73:AI104" si="100">AC73+AD73+AE73-AF73+AH73</f>
        <v>466.92089266356868</v>
      </c>
      <c r="AJ73" s="67"/>
      <c r="AK73" s="3">
        <f t="shared" ref="AK73:AK104" si="101">MAX(8,ROUND(AI73+AA73,0))</f>
        <v>810</v>
      </c>
      <c r="AL73" s="5"/>
      <c r="AM73" s="10">
        <v>0.16697333333333331</v>
      </c>
      <c r="AN73" s="10">
        <v>0.18399588732394365</v>
      </c>
      <c r="AO73" s="10">
        <v>0.19275408763693272</v>
      </c>
      <c r="AP73" s="10">
        <v>0.45627669170579038</v>
      </c>
      <c r="AQ73" s="10">
        <v>0.10340482432791522</v>
      </c>
      <c r="AR73" s="10">
        <v>8.669320142944947E-3</v>
      </c>
      <c r="AS73" s="10">
        <v>0.63502061931099874</v>
      </c>
      <c r="AT73" s="10">
        <v>0.25290523621814109</v>
      </c>
      <c r="AU73" s="84">
        <v>0</v>
      </c>
      <c r="AV73" s="84">
        <f t="shared" ref="AV73:AV104" si="102">AR73+AQ73</f>
        <v>0.11207414447086016</v>
      </c>
      <c r="AW73" s="10">
        <v>0</v>
      </c>
      <c r="AX73" s="10">
        <f t="shared" ref="AX73:AX104" si="103">VLOOKUP($A73,$AL$1:$AP$6,2,FALSE)+(0.5+$AW73)*(VLOOKUP($A73,$AL$1:$AP$6,2,FALSE)-AM73)</f>
        <v>0.28499696414015974</v>
      </c>
      <c r="AY73" s="10">
        <f t="shared" ref="AY73:AY104" si="104">VLOOKUP($A73,$AL$1:$AP$6,3,FALSE)+(0.5+$AW73)*(VLOOKUP($A73,$AL$1:$AP$6,3,FALSE)-AN73)</f>
        <v>0.14513608056029709</v>
      </c>
      <c r="AZ73" s="10">
        <f t="shared" ref="AZ73:AZ104" si="105">VLOOKUP($A73,$AL$1:$AP$6,4,FALSE)+(0.5+$AW73)*(VLOOKUP($A73,$AL$1:$AP$6,4,FALSE)-AO73)</f>
        <v>0.16843877169077692</v>
      </c>
      <c r="BA73" s="10">
        <f t="shared" ref="BA73:BA104" si="106">VLOOKUP($A73,$AL$1:$AP$6,5,FALSE)+(0.5+$AW73)*(VLOOKUP($A73,$AL$1:$AP$6,5,FALSE)-AP73)</f>
        <v>0.40142818360876625</v>
      </c>
      <c r="BC73" s="13">
        <f t="shared" ref="BC73:BC104" si="107">MAX(4,AX73*$AK73)</f>
        <v>230.84754095352937</v>
      </c>
      <c r="BD73" s="13">
        <f t="shared" ref="BD73:BD104" si="108">MAX(4,AY73*$AK73)</f>
        <v>117.56022525384064</v>
      </c>
      <c r="BE73" s="13">
        <f t="shared" ref="BE73:BE104" si="109">AZ73*$AK73</f>
        <v>136.43540506952931</v>
      </c>
      <c r="BF73" s="13">
        <f t="shared" ref="BF73:BF104" si="110">BA73*$AK73</f>
        <v>325.15682872310066</v>
      </c>
      <c r="BH73" s="13">
        <f t="shared" ref="BH73:BH104" si="111">BC73*BC$2</f>
        <v>244.61532686390012</v>
      </c>
      <c r="BI73" s="13">
        <f t="shared" ref="BI73:BI104" si="112">BD73*BD$2</f>
        <v>118.4045784792511</v>
      </c>
      <c r="BJ73" s="13">
        <f t="shared" ref="BJ73:BJ104" si="113">BE73*BE$2</f>
        <v>136.87686054406515</v>
      </c>
      <c r="BK73" s="13">
        <f t="shared" ref="BK73:BK104" si="114">BF73*BF$2</f>
        <v>312.92552024348169</v>
      </c>
      <c r="BL73" s="13">
        <f t="shared" ref="BL73:BL104" si="115">SUM(BH73:BK73)</f>
        <v>812.8222861306981</v>
      </c>
      <c r="BM73" s="71">
        <f t="shared" ref="BM73:BM104" si="116">AK73/BL73</f>
        <v>0.99652779435449157</v>
      </c>
      <c r="BO73" s="13">
        <f t="shared" ref="BO73:BO104" si="117">MAX(4,BH73*$BM73)</f>
        <v>243.7659721449854</v>
      </c>
      <c r="BP73" s="13">
        <f t="shared" ref="BP73:BP104" si="118">MAX(4,BI73*$BM73)</f>
        <v>117.9934534334014</v>
      </c>
      <c r="BQ73" s="13">
        <f t="shared" ref="BQ73:BQ104" si="119">IF(SUM(BO73:BP73)&gt;=AK73,0,(BJ73*$BM73))</f>
        <v>136.40159593614459</v>
      </c>
      <c r="BR73" s="13">
        <f t="shared" ref="BR73:BR104" si="120">IF(SUM(BO73:BP73)&gt;=AK73,0,(BK73*$BM73))</f>
        <v>311.8389784854686</v>
      </c>
    </row>
    <row r="74" spans="1:70" x14ac:dyDescent="0.35">
      <c r="A74">
        <v>37</v>
      </c>
      <c r="B74" t="s">
        <v>60</v>
      </c>
      <c r="C74">
        <v>32506</v>
      </c>
      <c r="D74">
        <v>14757</v>
      </c>
      <c r="E74">
        <v>15706</v>
      </c>
      <c r="F74">
        <v>3692</v>
      </c>
      <c r="G74">
        <v>3820</v>
      </c>
      <c r="H74">
        <v>4010</v>
      </c>
      <c r="I74" s="65">
        <f t="shared" si="82"/>
        <v>190</v>
      </c>
      <c r="J74" s="8">
        <f t="shared" si="83"/>
        <v>2.6147784525741119E-4</v>
      </c>
      <c r="K74" s="65">
        <f t="shared" si="84"/>
        <v>318</v>
      </c>
      <c r="L74" s="8">
        <f t="shared" si="85"/>
        <v>2.4600645650907555E-4</v>
      </c>
      <c r="M74">
        <v>14690</v>
      </c>
      <c r="N74" s="8">
        <f t="shared" si="86"/>
        <v>7.6688537778240662E-4</v>
      </c>
      <c r="O74" s="3">
        <v>11989.718929184713</v>
      </c>
      <c r="P74" s="8">
        <f t="shared" si="87"/>
        <v>0.76338462556887265</v>
      </c>
      <c r="Q74" s="8">
        <f t="shared" si="88"/>
        <v>1.1629337371209724E-3</v>
      </c>
      <c r="R74" s="8">
        <v>0.2142</v>
      </c>
      <c r="S74" s="126">
        <f t="shared" si="89"/>
        <v>3364.2251999999999</v>
      </c>
      <c r="T74" s="8">
        <f t="shared" si="90"/>
        <v>1.2025942564261557E-3</v>
      </c>
      <c r="U74" s="2">
        <v>0.41393548387096774</v>
      </c>
      <c r="V74" s="2">
        <v>0.58606451612903232</v>
      </c>
      <c r="W74">
        <v>1</v>
      </c>
      <c r="Y74" s="3">
        <f t="shared" si="91"/>
        <v>105.6</v>
      </c>
      <c r="Z74" s="3">
        <f t="shared" si="92"/>
        <v>3.7500944516129033</v>
      </c>
      <c r="AA74" s="3">
        <f t="shared" si="93"/>
        <v>110.3500944516129</v>
      </c>
      <c r="AB74" s="3"/>
      <c r="AC74" s="3">
        <f t="shared" si="94"/>
        <v>109.79063912735121</v>
      </c>
      <c r="AD74" s="3">
        <f t="shared" si="95"/>
        <v>252.47567703858275</v>
      </c>
      <c r="AE74" s="3">
        <f t="shared" si="96"/>
        <v>244.14924739718791</v>
      </c>
      <c r="AF74" s="3">
        <f t="shared" si="97"/>
        <v>385.95093568872051</v>
      </c>
      <c r="AG74" s="8">
        <f t="shared" si="98"/>
        <v>0</v>
      </c>
      <c r="AH74" s="3">
        <f t="shared" si="99"/>
        <v>0</v>
      </c>
      <c r="AI74" s="3">
        <f t="shared" si="100"/>
        <v>220.46462787440134</v>
      </c>
      <c r="AJ74" s="67"/>
      <c r="AK74" s="3">
        <f t="shared" si="101"/>
        <v>331</v>
      </c>
      <c r="AL74" s="5"/>
      <c r="AM74" s="10">
        <v>0.40952245161290324</v>
      </c>
      <c r="AN74" s="10">
        <v>0.19027563870967737</v>
      </c>
      <c r="AO74" s="10">
        <v>0.20120559139784941</v>
      </c>
      <c r="AP74" s="10">
        <v>0.19899631827956993</v>
      </c>
      <c r="AQ74" s="10">
        <v>0.70422208038499967</v>
      </c>
      <c r="AR74" s="10">
        <v>0</v>
      </c>
      <c r="AS74" s="10">
        <v>0.29562207002577928</v>
      </c>
      <c r="AT74" s="10">
        <v>1.5584958922095247E-4</v>
      </c>
      <c r="AU74" s="84">
        <v>0</v>
      </c>
      <c r="AV74" s="84">
        <f t="shared" si="102"/>
        <v>0.70422208038499967</v>
      </c>
      <c r="AW74" s="10">
        <v>0.1</v>
      </c>
      <c r="AX74" s="10">
        <f t="shared" si="103"/>
        <v>0.17149423029703753</v>
      </c>
      <c r="AY74" s="10">
        <f t="shared" si="104"/>
        <v>0.12916559617786538</v>
      </c>
      <c r="AZ74" s="10">
        <f t="shared" si="105"/>
        <v>0.13765399960938288</v>
      </c>
      <c r="BA74" s="10">
        <f t="shared" si="106"/>
        <v>0.56168617391571418</v>
      </c>
      <c r="BC74" s="13">
        <f t="shared" si="107"/>
        <v>56.76459022831942</v>
      </c>
      <c r="BD74" s="13">
        <f t="shared" si="108"/>
        <v>42.753812334873444</v>
      </c>
      <c r="BE74" s="13">
        <f t="shared" si="109"/>
        <v>45.563473870705735</v>
      </c>
      <c r="BF74" s="13">
        <f t="shared" si="110"/>
        <v>185.9181235661014</v>
      </c>
      <c r="BH74" s="13">
        <f t="shared" si="111"/>
        <v>60.150039873246541</v>
      </c>
      <c r="BI74" s="13">
        <f t="shared" si="112"/>
        <v>43.0608831937936</v>
      </c>
      <c r="BJ74" s="13">
        <f t="shared" si="113"/>
        <v>45.710900742556504</v>
      </c>
      <c r="BK74" s="13">
        <f t="shared" si="114"/>
        <v>178.92450780776397</v>
      </c>
      <c r="BL74" s="13">
        <f t="shared" si="115"/>
        <v>327.84633161736065</v>
      </c>
      <c r="BM74" s="71">
        <f t="shared" si="116"/>
        <v>1.0096193493063699</v>
      </c>
      <c r="BO74" s="13">
        <f t="shared" si="117"/>
        <v>60.728644117579378</v>
      </c>
      <c r="BP74" s="13">
        <f t="shared" si="118"/>
        <v>43.47510087067549</v>
      </c>
      <c r="BQ74" s="13">
        <f t="shared" si="119"/>
        <v>46.15060986390796</v>
      </c>
      <c r="BR74" s="13">
        <f t="shared" si="120"/>
        <v>180.64564514783717</v>
      </c>
    </row>
    <row r="75" spans="1:70" x14ac:dyDescent="0.35">
      <c r="A75">
        <v>37</v>
      </c>
      <c r="B75" t="s">
        <v>61</v>
      </c>
      <c r="C75">
        <v>32548</v>
      </c>
      <c r="D75">
        <v>89396</v>
      </c>
      <c r="E75">
        <v>92851</v>
      </c>
      <c r="F75">
        <v>29911</v>
      </c>
      <c r="G75">
        <v>30839</v>
      </c>
      <c r="H75">
        <v>31579</v>
      </c>
      <c r="I75" s="65">
        <f t="shared" si="82"/>
        <v>740</v>
      </c>
      <c r="J75" s="8">
        <f t="shared" si="83"/>
        <v>1.0183873973183383E-3</v>
      </c>
      <c r="K75" s="65">
        <f t="shared" si="84"/>
        <v>1668</v>
      </c>
      <c r="L75" s="8">
        <f t="shared" si="85"/>
        <v>1.2903734888589245E-3</v>
      </c>
      <c r="M75">
        <v>87854</v>
      </c>
      <c r="N75" s="8">
        <f t="shared" si="86"/>
        <v>4.5863817549146053E-3</v>
      </c>
      <c r="O75" s="3">
        <v>60414.486471393218</v>
      </c>
      <c r="P75" s="8">
        <f t="shared" si="87"/>
        <v>0.65066059031559398</v>
      </c>
      <c r="Q75" s="8">
        <f t="shared" si="88"/>
        <v>5.8598575115387805E-3</v>
      </c>
      <c r="R75" s="8">
        <v>0.16259999999999999</v>
      </c>
      <c r="S75" s="126">
        <f t="shared" si="89"/>
        <v>15097.5726</v>
      </c>
      <c r="T75" s="8">
        <f t="shared" si="90"/>
        <v>5.3968604999263727E-3</v>
      </c>
      <c r="U75" s="2">
        <v>0.26543000542593598</v>
      </c>
      <c r="V75" s="2">
        <v>0.73456999457406402</v>
      </c>
      <c r="W75">
        <v>0</v>
      </c>
      <c r="Y75" s="3">
        <f t="shared" si="91"/>
        <v>765.59999999999991</v>
      </c>
      <c r="Z75" s="3">
        <f t="shared" si="92"/>
        <v>31.167537574606616</v>
      </c>
      <c r="AA75" s="3">
        <f t="shared" si="93"/>
        <v>796.76753757460654</v>
      </c>
      <c r="AB75" s="3"/>
      <c r="AC75" s="3">
        <f t="shared" si="94"/>
        <v>427.60564712757844</v>
      </c>
      <c r="AD75" s="3">
        <f t="shared" si="95"/>
        <v>1133.0305307219492</v>
      </c>
      <c r="AE75" s="3">
        <f t="shared" si="96"/>
        <v>1230.2332932904906</v>
      </c>
      <c r="AF75" s="3">
        <f t="shared" si="97"/>
        <v>1852.4201633064745</v>
      </c>
      <c r="AG75" s="8">
        <f t="shared" si="98"/>
        <v>0</v>
      </c>
      <c r="AH75" s="3">
        <f t="shared" si="99"/>
        <v>0</v>
      </c>
      <c r="AI75" s="3">
        <f t="shared" si="100"/>
        <v>938.44930783354357</v>
      </c>
      <c r="AJ75" s="67"/>
      <c r="AK75" s="3">
        <f t="shared" si="101"/>
        <v>1735</v>
      </c>
      <c r="AL75" s="5"/>
      <c r="AM75" s="10">
        <v>0.29576441603364079</v>
      </c>
      <c r="AN75" s="10">
        <v>0.22293076166576237</v>
      </c>
      <c r="AO75" s="10">
        <v>0.19832653056610602</v>
      </c>
      <c r="AP75" s="10">
        <v>0.28297829173449079</v>
      </c>
      <c r="AQ75" s="10">
        <v>5.9278026606785029E-2</v>
      </c>
      <c r="AR75" s="10">
        <v>0.59007305683909306</v>
      </c>
      <c r="AS75" s="10">
        <v>0.31064892611977279</v>
      </c>
      <c r="AT75" s="10">
        <v>3.9980186302101511E-2</v>
      </c>
      <c r="AU75" s="84">
        <v>1.9804132247663902E-5</v>
      </c>
      <c r="AV75" s="84">
        <f t="shared" si="102"/>
        <v>0.64935108344587811</v>
      </c>
      <c r="AW75" s="10">
        <v>0</v>
      </c>
      <c r="AX75" s="10">
        <f t="shared" si="103"/>
        <v>0.24325001191891035</v>
      </c>
      <c r="AY75" s="10">
        <f t="shared" si="104"/>
        <v>0.11665741235806114</v>
      </c>
      <c r="AZ75" s="10">
        <f t="shared" si="105"/>
        <v>0.1430655045120337</v>
      </c>
      <c r="BA75" s="10">
        <f t="shared" si="106"/>
        <v>0.49702707121099476</v>
      </c>
      <c r="BC75" s="13">
        <f t="shared" si="107"/>
        <v>422.03877067930944</v>
      </c>
      <c r="BD75" s="13">
        <f t="shared" si="108"/>
        <v>202.40061044123607</v>
      </c>
      <c r="BE75" s="13">
        <f t="shared" si="109"/>
        <v>248.21865032837849</v>
      </c>
      <c r="BF75" s="13">
        <f t="shared" si="110"/>
        <v>862.34196855107587</v>
      </c>
      <c r="BH75" s="13">
        <f t="shared" si="111"/>
        <v>447.20923347301306</v>
      </c>
      <c r="BI75" s="13">
        <f t="shared" si="112"/>
        <v>203.85431306797139</v>
      </c>
      <c r="BJ75" s="13">
        <f t="shared" si="113"/>
        <v>249.02179583165542</v>
      </c>
      <c r="BK75" s="13">
        <f t="shared" si="114"/>
        <v>829.90355821938863</v>
      </c>
      <c r="BL75" s="13">
        <f t="shared" si="115"/>
        <v>1729.9889005920286</v>
      </c>
      <c r="BM75" s="71">
        <f t="shared" si="116"/>
        <v>1.0028966078373431</v>
      </c>
      <c r="BO75" s="13">
        <f t="shared" si="117"/>
        <v>448.5046232436232</v>
      </c>
      <c r="BP75" s="13">
        <f t="shared" si="118"/>
        <v>204.44479906888029</v>
      </c>
      <c r="BQ75" s="13">
        <f t="shared" si="119"/>
        <v>249.74311431713065</v>
      </c>
      <c r="BR75" s="13">
        <f t="shared" si="120"/>
        <v>832.30746337036589</v>
      </c>
    </row>
    <row r="76" spans="1:70" x14ac:dyDescent="0.35">
      <c r="A76">
        <v>65</v>
      </c>
      <c r="B76" t="s">
        <v>164</v>
      </c>
      <c r="C76">
        <v>33182</v>
      </c>
      <c r="D76">
        <v>81491</v>
      </c>
      <c r="E76">
        <v>123992</v>
      </c>
      <c r="F76">
        <v>35216</v>
      </c>
      <c r="G76">
        <v>42465</v>
      </c>
      <c r="H76">
        <v>53454</v>
      </c>
      <c r="I76" s="65">
        <f t="shared" si="82"/>
        <v>10989</v>
      </c>
      <c r="J76" s="8">
        <f t="shared" si="83"/>
        <v>1.5123052850177324E-2</v>
      </c>
      <c r="K76" s="65">
        <f t="shared" si="84"/>
        <v>18238</v>
      </c>
      <c r="L76" s="8">
        <f t="shared" si="85"/>
        <v>1.4109011804441886E-2</v>
      </c>
      <c r="M76">
        <v>84754</v>
      </c>
      <c r="N76" s="8">
        <f t="shared" si="86"/>
        <v>4.4245475363219938E-3</v>
      </c>
      <c r="O76" s="3">
        <v>0</v>
      </c>
      <c r="P76" s="8">
        <f t="shared" si="87"/>
        <v>0</v>
      </c>
      <c r="Q76" s="8">
        <f t="shared" si="88"/>
        <v>0</v>
      </c>
      <c r="R76" s="8">
        <v>1.485E-2</v>
      </c>
      <c r="S76" s="126">
        <f t="shared" si="89"/>
        <v>1841.2812000000001</v>
      </c>
      <c r="T76" s="8">
        <f t="shared" si="90"/>
        <v>6.5819440255826501E-4</v>
      </c>
      <c r="U76" s="2">
        <v>0.57565767341721052</v>
      </c>
      <c r="V76" s="2">
        <v>0.42434232658278948</v>
      </c>
      <c r="W76">
        <v>15</v>
      </c>
      <c r="Y76" s="3">
        <f t="shared" si="91"/>
        <v>5980.4249999999993</v>
      </c>
      <c r="Z76" s="3">
        <f t="shared" si="92"/>
        <v>178.52753604588574</v>
      </c>
      <c r="AA76" s="3">
        <f t="shared" si="93"/>
        <v>6173.9525360458847</v>
      </c>
      <c r="AB76" s="3"/>
      <c r="AC76" s="3">
        <f t="shared" si="94"/>
        <v>6349.9438598445395</v>
      </c>
      <c r="AD76" s="3">
        <f t="shared" si="95"/>
        <v>138.18299606947065</v>
      </c>
      <c r="AE76" s="3">
        <f t="shared" si="96"/>
        <v>0</v>
      </c>
      <c r="AF76" s="3">
        <f t="shared" si="97"/>
        <v>0</v>
      </c>
      <c r="AG76" s="8">
        <f t="shared" si="98"/>
        <v>0</v>
      </c>
      <c r="AH76" s="3">
        <f t="shared" si="99"/>
        <v>0</v>
      </c>
      <c r="AI76" s="3">
        <f t="shared" si="100"/>
        <v>6488.1268559140099</v>
      </c>
      <c r="AJ76" s="67"/>
      <c r="AK76" s="3">
        <f t="shared" si="101"/>
        <v>12662</v>
      </c>
      <c r="AL76" s="5"/>
      <c r="AM76" s="10">
        <v>0.40763006122586287</v>
      </c>
      <c r="AN76" s="10">
        <v>0.22293443315615971</v>
      </c>
      <c r="AO76" s="10">
        <v>0.16892994011976023</v>
      </c>
      <c r="AP76" s="10">
        <v>0.20050556549821727</v>
      </c>
      <c r="AQ76" s="10">
        <v>3.4869291632050665E-2</v>
      </c>
      <c r="AR76" s="10">
        <v>0.9526122185836603</v>
      </c>
      <c r="AS76" s="10">
        <v>1.2038233434797119E-2</v>
      </c>
      <c r="AT76" s="10">
        <v>2.6859976027932817E-5</v>
      </c>
      <c r="AU76" s="84">
        <v>4.5339637346393031E-4</v>
      </c>
      <c r="AV76" s="84">
        <f t="shared" si="102"/>
        <v>0.98748151021571096</v>
      </c>
      <c r="AW76" s="10">
        <v>0.3</v>
      </c>
      <c r="AX76" s="10">
        <f t="shared" si="103"/>
        <v>0.1179855138273645</v>
      </c>
      <c r="AY76" s="10">
        <f t="shared" si="104"/>
        <v>0.11118041656188679</v>
      </c>
      <c r="AZ76" s="10">
        <f t="shared" si="105"/>
        <v>0.17922200999061855</v>
      </c>
      <c r="BA76" s="10">
        <f t="shared" si="106"/>
        <v>0.59161205962013008</v>
      </c>
      <c r="BC76" s="13">
        <f t="shared" si="107"/>
        <v>1493.9325760820893</v>
      </c>
      <c r="BD76" s="13">
        <f t="shared" si="108"/>
        <v>1407.7664345066105</v>
      </c>
      <c r="BE76" s="13">
        <f t="shared" si="109"/>
        <v>2269.3090905012123</v>
      </c>
      <c r="BF76" s="13">
        <f t="shared" si="110"/>
        <v>7490.991898910087</v>
      </c>
      <c r="BH76" s="13">
        <f t="shared" si="111"/>
        <v>1583.0309645122582</v>
      </c>
      <c r="BI76" s="13">
        <f t="shared" si="112"/>
        <v>1417.8774403934542</v>
      </c>
      <c r="BJ76" s="13">
        <f t="shared" si="113"/>
        <v>2276.6517514542484</v>
      </c>
      <c r="BK76" s="13">
        <f t="shared" si="114"/>
        <v>7209.2059278335819</v>
      </c>
      <c r="BL76" s="13">
        <f t="shared" si="115"/>
        <v>12486.766084193543</v>
      </c>
      <c r="BM76" s="71">
        <f t="shared" si="116"/>
        <v>1.0140335707920627</v>
      </c>
      <c r="BO76" s="13">
        <f t="shared" si="117"/>
        <v>1605.2465416187681</v>
      </c>
      <c r="BP76" s="13">
        <f t="shared" si="118"/>
        <v>1437.7753238276844</v>
      </c>
      <c r="BQ76" s="13">
        <f t="shared" si="119"/>
        <v>2308.601304977155</v>
      </c>
      <c r="BR76" s="13">
        <f t="shared" si="120"/>
        <v>7310.3768295763921</v>
      </c>
    </row>
    <row r="77" spans="1:70" x14ac:dyDescent="0.35">
      <c r="A77">
        <v>37</v>
      </c>
      <c r="B77" t="s">
        <v>62</v>
      </c>
      <c r="C77">
        <v>33364</v>
      </c>
      <c r="D77">
        <v>19739</v>
      </c>
      <c r="E77">
        <v>20566</v>
      </c>
      <c r="F77">
        <v>9565</v>
      </c>
      <c r="G77">
        <v>9694</v>
      </c>
      <c r="H77">
        <v>9887</v>
      </c>
      <c r="I77" s="65">
        <f t="shared" si="82"/>
        <v>193</v>
      </c>
      <c r="J77" s="8">
        <f t="shared" si="83"/>
        <v>2.6560644281410715E-4</v>
      </c>
      <c r="K77" s="65">
        <f t="shared" si="84"/>
        <v>322</v>
      </c>
      <c r="L77" s="8">
        <f t="shared" si="85"/>
        <v>2.4910087734566767E-4</v>
      </c>
      <c r="M77">
        <v>19847</v>
      </c>
      <c r="N77" s="8">
        <f t="shared" si="86"/>
        <v>1.036104431099212E-3</v>
      </c>
      <c r="O77" s="3">
        <v>0</v>
      </c>
      <c r="P77" s="8">
        <f t="shared" si="87"/>
        <v>0</v>
      </c>
      <c r="Q77" s="8">
        <f t="shared" si="88"/>
        <v>0</v>
      </c>
      <c r="R77" s="8">
        <v>0.11025</v>
      </c>
      <c r="S77" s="126">
        <f t="shared" si="89"/>
        <v>2267.4014999999999</v>
      </c>
      <c r="T77" s="8">
        <f t="shared" si="90"/>
        <v>8.1051768499684556E-4</v>
      </c>
      <c r="U77" s="2">
        <v>0.46505787289801265</v>
      </c>
      <c r="V77" s="2">
        <v>0.53494212710198741</v>
      </c>
      <c r="W77">
        <v>84</v>
      </c>
      <c r="Y77" s="3">
        <f t="shared" si="91"/>
        <v>106.425</v>
      </c>
      <c r="Z77" s="3">
        <f t="shared" si="92"/>
        <v>3.5889675556890155</v>
      </c>
      <c r="AA77" s="3">
        <f t="shared" si="93"/>
        <v>194.01396755568902</v>
      </c>
      <c r="AB77" s="3"/>
      <c r="AC77" s="3">
        <f t="shared" si="94"/>
        <v>111.52417553462517</v>
      </c>
      <c r="AD77" s="3">
        <f t="shared" si="95"/>
        <v>170.16213089147482</v>
      </c>
      <c r="AE77" s="3">
        <f t="shared" si="96"/>
        <v>0</v>
      </c>
      <c r="AF77" s="3">
        <f t="shared" si="97"/>
        <v>140.72436017997586</v>
      </c>
      <c r="AG77" s="8">
        <f t="shared" si="98"/>
        <v>0</v>
      </c>
      <c r="AH77" s="3">
        <f t="shared" si="99"/>
        <v>0</v>
      </c>
      <c r="AI77" s="3">
        <f t="shared" si="100"/>
        <v>140.96194624612411</v>
      </c>
      <c r="AJ77" s="67"/>
      <c r="AK77" s="3">
        <f t="shared" si="101"/>
        <v>335</v>
      </c>
      <c r="AL77" s="5"/>
      <c r="AM77" s="10">
        <v>8.5003068355536143E-2</v>
      </c>
      <c r="AN77" s="10">
        <v>5.5408156802795365E-2</v>
      </c>
      <c r="AO77" s="10">
        <v>0.12305697750600569</v>
      </c>
      <c r="AP77" s="10">
        <v>0.73653179733566276</v>
      </c>
      <c r="AQ77" s="10">
        <v>0</v>
      </c>
      <c r="AR77" s="10">
        <v>0</v>
      </c>
      <c r="AS77" s="10">
        <v>0</v>
      </c>
      <c r="AT77" s="10">
        <v>0</v>
      </c>
      <c r="AU77" s="84">
        <v>1</v>
      </c>
      <c r="AV77" s="84">
        <f t="shared" si="102"/>
        <v>0</v>
      </c>
      <c r="AW77" s="10">
        <v>0.3</v>
      </c>
      <c r="AX77" s="10">
        <f t="shared" si="103"/>
        <v>0.40135620923844795</v>
      </c>
      <c r="AY77" s="10">
        <f t="shared" si="104"/>
        <v>0.22942082638689448</v>
      </c>
      <c r="AZ77" s="10">
        <f t="shared" si="105"/>
        <v>0.19222894174929953</v>
      </c>
      <c r="BA77" s="10">
        <f t="shared" si="106"/>
        <v>0.17699402262535796</v>
      </c>
      <c r="BC77" s="13">
        <f t="shared" si="107"/>
        <v>134.45433009488005</v>
      </c>
      <c r="BD77" s="13">
        <f t="shared" si="108"/>
        <v>76.855976839609653</v>
      </c>
      <c r="BE77" s="13">
        <f t="shared" si="109"/>
        <v>64.396695486015346</v>
      </c>
      <c r="BF77" s="13">
        <f t="shared" si="110"/>
        <v>59.292997579494916</v>
      </c>
      <c r="BH77" s="13">
        <f t="shared" si="111"/>
        <v>142.47320880514221</v>
      </c>
      <c r="BI77" s="13">
        <f t="shared" si="112"/>
        <v>77.407979796362042</v>
      </c>
      <c r="BJ77" s="13">
        <f t="shared" si="113"/>
        <v>64.60505983066497</v>
      </c>
      <c r="BK77" s="13">
        <f t="shared" si="114"/>
        <v>57.062594032615387</v>
      </c>
      <c r="BL77" s="13">
        <f t="shared" si="115"/>
        <v>341.54884246478457</v>
      </c>
      <c r="BM77" s="71">
        <f t="shared" si="116"/>
        <v>0.98082604403655738</v>
      </c>
      <c r="BO77" s="13">
        <f t="shared" si="117"/>
        <v>139.74143377354204</v>
      </c>
      <c r="BP77" s="13">
        <f t="shared" si="118"/>
        <v>75.923762600527539</v>
      </c>
      <c r="BQ77" s="13">
        <f t="shared" si="119"/>
        <v>63.366325258456222</v>
      </c>
      <c r="BR77" s="13">
        <f t="shared" si="120"/>
        <v>55.968478367474212</v>
      </c>
    </row>
    <row r="78" spans="1:70" x14ac:dyDescent="0.35">
      <c r="A78">
        <v>71</v>
      </c>
      <c r="B78" t="s">
        <v>192</v>
      </c>
      <c r="C78">
        <v>33434</v>
      </c>
      <c r="D78">
        <v>93687</v>
      </c>
      <c r="E78">
        <v>168067</v>
      </c>
      <c r="F78">
        <v>30404</v>
      </c>
      <c r="G78">
        <v>39503</v>
      </c>
      <c r="H78">
        <v>53153</v>
      </c>
      <c r="I78" s="65">
        <f t="shared" si="82"/>
        <v>13650</v>
      </c>
      <c r="J78" s="8">
        <f t="shared" si="83"/>
        <v>1.8785118882966644E-2</v>
      </c>
      <c r="K78" s="65">
        <f t="shared" si="84"/>
        <v>22749</v>
      </c>
      <c r="L78" s="8">
        <f t="shared" si="85"/>
        <v>1.7598744902908678E-2</v>
      </c>
      <c r="M78">
        <v>96362</v>
      </c>
      <c r="N78" s="8">
        <f t="shared" si="86"/>
        <v>5.0305383780713591E-3</v>
      </c>
      <c r="O78" s="3">
        <v>0</v>
      </c>
      <c r="P78" s="8">
        <f t="shared" si="87"/>
        <v>0</v>
      </c>
      <c r="Q78" s="8">
        <f t="shared" si="88"/>
        <v>0</v>
      </c>
      <c r="R78" s="8">
        <v>1.52E-2</v>
      </c>
      <c r="S78" s="126">
        <f t="shared" si="89"/>
        <v>2554.6183999999998</v>
      </c>
      <c r="T78" s="8">
        <f t="shared" si="90"/>
        <v>9.1318780181557854E-4</v>
      </c>
      <c r="U78" s="2">
        <v>0.6300544770966009</v>
      </c>
      <c r="V78" s="2">
        <v>0.3699455229033991</v>
      </c>
      <c r="W78">
        <v>26</v>
      </c>
      <c r="Y78" s="3">
        <f t="shared" si="91"/>
        <v>7506.6749999999993</v>
      </c>
      <c r="Z78" s="3">
        <f t="shared" si="92"/>
        <v>209.79725328493055</v>
      </c>
      <c r="AA78" s="3">
        <f t="shared" si="93"/>
        <v>7742.47225328493</v>
      </c>
      <c r="AB78" s="3"/>
      <c r="AC78" s="3">
        <f t="shared" si="94"/>
        <v>7887.5906530965467</v>
      </c>
      <c r="AD78" s="3">
        <f t="shared" si="95"/>
        <v>191.71695465429036</v>
      </c>
      <c r="AE78" s="3">
        <f t="shared" si="96"/>
        <v>0</v>
      </c>
      <c r="AF78" s="3">
        <f t="shared" si="97"/>
        <v>0</v>
      </c>
      <c r="AG78" s="8">
        <f t="shared" si="98"/>
        <v>0</v>
      </c>
      <c r="AH78" s="3">
        <f t="shared" si="99"/>
        <v>0</v>
      </c>
      <c r="AI78" s="3">
        <f t="shared" si="100"/>
        <v>8079.3076077508367</v>
      </c>
      <c r="AJ78" s="67"/>
      <c r="AK78" s="3">
        <f t="shared" si="101"/>
        <v>15822</v>
      </c>
      <c r="AL78" s="5"/>
      <c r="AM78" s="10">
        <v>0.28960745799125298</v>
      </c>
      <c r="AN78" s="10">
        <v>0.17479488222205175</v>
      </c>
      <c r="AO78" s="10">
        <v>0.18510625079925308</v>
      </c>
      <c r="AP78" s="10">
        <v>0.35049140898744213</v>
      </c>
      <c r="AQ78" s="10">
        <v>5.5040632693287191E-2</v>
      </c>
      <c r="AR78" s="10">
        <v>0.56892265120352259</v>
      </c>
      <c r="AS78" s="10">
        <v>0.27014438858736445</v>
      </c>
      <c r="AT78" s="10">
        <v>0.10588353030661275</v>
      </c>
      <c r="AU78" s="84">
        <v>8.7972092130216464E-6</v>
      </c>
      <c r="AV78" s="84">
        <f t="shared" si="102"/>
        <v>0.62396328389680977</v>
      </c>
      <c r="AW78" s="10">
        <v>0</v>
      </c>
      <c r="AX78" s="10">
        <f t="shared" si="103"/>
        <v>0.22367990181119987</v>
      </c>
      <c r="AY78" s="10">
        <f t="shared" si="104"/>
        <v>0.14973658311124302</v>
      </c>
      <c r="AZ78" s="10">
        <f t="shared" si="105"/>
        <v>0.17226269010961676</v>
      </c>
      <c r="BA78" s="10">
        <f t="shared" si="106"/>
        <v>0.45432082496794035</v>
      </c>
      <c r="BC78" s="13">
        <f t="shared" si="107"/>
        <v>3539.0634064568044</v>
      </c>
      <c r="BD78" s="13">
        <f t="shared" si="108"/>
        <v>2369.1322179860872</v>
      </c>
      <c r="BE78" s="13">
        <f t="shared" si="109"/>
        <v>2725.5402829143563</v>
      </c>
      <c r="BF78" s="13">
        <f t="shared" si="110"/>
        <v>7188.2640926427521</v>
      </c>
      <c r="BH78" s="13">
        <f t="shared" si="111"/>
        <v>3750.1337392923328</v>
      </c>
      <c r="BI78" s="13">
        <f t="shared" si="112"/>
        <v>2386.1480447707081</v>
      </c>
      <c r="BJ78" s="13">
        <f t="shared" si="113"/>
        <v>2734.3591424937108</v>
      </c>
      <c r="BK78" s="13">
        <f t="shared" si="114"/>
        <v>6917.865725506028</v>
      </c>
      <c r="BL78" s="13">
        <f t="shared" si="115"/>
        <v>15788.506652062781</v>
      </c>
      <c r="BM78" s="71">
        <f t="shared" si="116"/>
        <v>1.0021213752937705</v>
      </c>
      <c r="BO78" s="13">
        <f t="shared" si="117"/>
        <v>3758.0891803552031</v>
      </c>
      <c r="BP78" s="13">
        <f t="shared" si="118"/>
        <v>2391.2099602801636</v>
      </c>
      <c r="BQ78" s="13">
        <f t="shared" si="119"/>
        <v>2740.1597444228928</v>
      </c>
      <c r="BR78" s="13">
        <f t="shared" si="120"/>
        <v>6932.5411149417387</v>
      </c>
    </row>
    <row r="79" spans="1:70" x14ac:dyDescent="0.35">
      <c r="A79">
        <v>37</v>
      </c>
      <c r="B79" t="s">
        <v>63</v>
      </c>
      <c r="C79">
        <v>33518</v>
      </c>
      <c r="D79">
        <v>1881</v>
      </c>
      <c r="E79">
        <v>2018</v>
      </c>
      <c r="F79">
        <v>605</v>
      </c>
      <c r="G79">
        <v>629</v>
      </c>
      <c r="H79">
        <v>662</v>
      </c>
      <c r="I79" s="65">
        <f t="shared" si="82"/>
        <v>33</v>
      </c>
      <c r="J79" s="8">
        <f t="shared" si="83"/>
        <v>4.5414573123655626E-5</v>
      </c>
      <c r="K79" s="65">
        <f t="shared" si="84"/>
        <v>57</v>
      </c>
      <c r="L79" s="8">
        <f t="shared" si="85"/>
        <v>4.409549692143807E-5</v>
      </c>
      <c r="M79">
        <v>1885</v>
      </c>
      <c r="N79" s="8">
        <f t="shared" si="86"/>
        <v>9.8405645821636245E-5</v>
      </c>
      <c r="O79" s="3">
        <v>0</v>
      </c>
      <c r="P79" s="8">
        <f t="shared" si="87"/>
        <v>0</v>
      </c>
      <c r="Q79" s="8">
        <f t="shared" si="88"/>
        <v>0</v>
      </c>
      <c r="R79" s="8">
        <v>5.9200000000000003E-2</v>
      </c>
      <c r="S79" s="126">
        <f t="shared" si="89"/>
        <v>119.46560000000001</v>
      </c>
      <c r="T79" s="8">
        <f t="shared" si="90"/>
        <v>4.2704823803265177E-5</v>
      </c>
      <c r="U79" s="2">
        <v>0.95644283121597096</v>
      </c>
      <c r="V79" s="2">
        <v>4.3557168784029043E-2</v>
      </c>
      <c r="W79">
        <v>0</v>
      </c>
      <c r="Y79" s="3">
        <f t="shared" si="91"/>
        <v>19.799999999999997</v>
      </c>
      <c r="Z79" s="3">
        <f t="shared" si="92"/>
        <v>0.32718511796733202</v>
      </c>
      <c r="AA79" s="3">
        <f t="shared" si="93"/>
        <v>20.127185117967329</v>
      </c>
      <c r="AB79" s="3"/>
      <c r="AC79" s="3">
        <f t="shared" si="94"/>
        <v>19.068900480013632</v>
      </c>
      <c r="AD79" s="3">
        <f t="shared" si="95"/>
        <v>8.965558620398097</v>
      </c>
      <c r="AE79" s="3">
        <f t="shared" si="96"/>
        <v>0</v>
      </c>
      <c r="AF79" s="3">
        <f t="shared" si="97"/>
        <v>0</v>
      </c>
      <c r="AG79" s="8">
        <f t="shared" si="98"/>
        <v>0</v>
      </c>
      <c r="AH79" s="3">
        <f t="shared" si="99"/>
        <v>0</v>
      </c>
      <c r="AI79" s="3">
        <f t="shared" si="100"/>
        <v>28.034459100411731</v>
      </c>
      <c r="AJ79" s="67"/>
      <c r="AK79" s="3">
        <f t="shared" si="101"/>
        <v>48</v>
      </c>
      <c r="AL79" s="5"/>
      <c r="AM79" s="10">
        <v>0.10637059891107079</v>
      </c>
      <c r="AN79" s="10">
        <v>9.3971687840290391E-2</v>
      </c>
      <c r="AO79" s="10">
        <v>7.4102359346642457E-2</v>
      </c>
      <c r="AP79" s="10">
        <v>0.72555535390199644</v>
      </c>
      <c r="AQ79" s="10">
        <v>0</v>
      </c>
      <c r="AR79" s="10">
        <v>0</v>
      </c>
      <c r="AS79" s="10">
        <v>0</v>
      </c>
      <c r="AT79" s="10">
        <v>0</v>
      </c>
      <c r="AU79" s="84">
        <v>1</v>
      </c>
      <c r="AV79" s="84">
        <f t="shared" si="102"/>
        <v>0</v>
      </c>
      <c r="AW79" s="10">
        <v>0.3</v>
      </c>
      <c r="AX79" s="10">
        <f t="shared" si="103"/>
        <v>0.3842621847940203</v>
      </c>
      <c r="AY79" s="10">
        <f t="shared" si="104"/>
        <v>0.19857000155689847</v>
      </c>
      <c r="AZ79" s="10">
        <f t="shared" si="105"/>
        <v>0.23139263627679013</v>
      </c>
      <c r="BA79" s="10">
        <f t="shared" si="106"/>
        <v>0.18577517737229104</v>
      </c>
      <c r="BC79" s="13">
        <f t="shared" si="107"/>
        <v>18.444584870112976</v>
      </c>
      <c r="BD79" s="13">
        <f t="shared" si="108"/>
        <v>9.5313600747311256</v>
      </c>
      <c r="BE79" s="13">
        <f t="shared" si="109"/>
        <v>11.106846541285925</v>
      </c>
      <c r="BF79" s="13">
        <f t="shared" si="110"/>
        <v>8.9172085138699693</v>
      </c>
      <c r="BH79" s="13">
        <f t="shared" si="111"/>
        <v>19.544622993319575</v>
      </c>
      <c r="BI79" s="13">
        <f t="shared" si="112"/>
        <v>9.5998171962130776</v>
      </c>
      <c r="BJ79" s="13">
        <f t="shared" si="113"/>
        <v>11.142784267332777</v>
      </c>
      <c r="BK79" s="13">
        <f t="shared" si="114"/>
        <v>8.5817730609577687</v>
      </c>
      <c r="BL79" s="13">
        <f t="shared" si="115"/>
        <v>48.868997517823203</v>
      </c>
      <c r="BM79" s="71">
        <f t="shared" si="116"/>
        <v>0.98221781575310052</v>
      </c>
      <c r="BO79" s="13">
        <f t="shared" si="117"/>
        <v>19.197076906216179</v>
      </c>
      <c r="BP79" s="13">
        <f t="shared" si="118"/>
        <v>9.4291114780934624</v>
      </c>
      <c r="BQ79" s="13">
        <f t="shared" si="119"/>
        <v>10.944641224467613</v>
      </c>
      <c r="BR79" s="13">
        <f t="shared" si="120"/>
        <v>8.4291703912227387</v>
      </c>
    </row>
    <row r="80" spans="1:70" x14ac:dyDescent="0.35">
      <c r="A80">
        <v>71</v>
      </c>
      <c r="B80" t="s">
        <v>193</v>
      </c>
      <c r="C80">
        <v>33588</v>
      </c>
      <c r="D80">
        <v>54201</v>
      </c>
      <c r="E80">
        <v>68942</v>
      </c>
      <c r="F80">
        <v>15928</v>
      </c>
      <c r="G80">
        <v>17956</v>
      </c>
      <c r="H80">
        <v>21410</v>
      </c>
      <c r="I80" s="65">
        <f t="shared" si="82"/>
        <v>3454</v>
      </c>
      <c r="J80" s="8">
        <f t="shared" si="83"/>
        <v>4.7533919869426223E-3</v>
      </c>
      <c r="K80" s="65">
        <f t="shared" si="84"/>
        <v>5482</v>
      </c>
      <c r="L80" s="8">
        <f t="shared" si="85"/>
        <v>4.2409037565495347E-3</v>
      </c>
      <c r="M80">
        <v>55778</v>
      </c>
      <c r="N80" s="8">
        <f t="shared" si="86"/>
        <v>2.911867433760863E-3</v>
      </c>
      <c r="O80" s="3">
        <v>1440.4367624581132</v>
      </c>
      <c r="P80" s="8">
        <f t="shared" si="87"/>
        <v>2.0893457724726772E-2</v>
      </c>
      <c r="Q80" s="8">
        <f t="shared" si="88"/>
        <v>1.3971407646382207E-4</v>
      </c>
      <c r="R80" s="8">
        <v>6.3649999999999998E-2</v>
      </c>
      <c r="S80" s="126">
        <f t="shared" si="89"/>
        <v>4388.1583000000001</v>
      </c>
      <c r="T80" s="8">
        <f t="shared" si="90"/>
        <v>1.5686149571285427E-3</v>
      </c>
      <c r="U80" s="2">
        <v>0.64916059550205896</v>
      </c>
      <c r="V80" s="2">
        <v>0.35083940449794104</v>
      </c>
      <c r="W80">
        <v>30</v>
      </c>
      <c r="Y80" s="3">
        <f t="shared" si="91"/>
        <v>1673.1</v>
      </c>
      <c r="Z80" s="3">
        <f t="shared" si="92"/>
        <v>45.641129268292673</v>
      </c>
      <c r="AA80" s="3">
        <f t="shared" si="93"/>
        <v>1748.7411292682925</v>
      </c>
      <c r="AB80" s="3"/>
      <c r="AC80" s="3">
        <f t="shared" si="94"/>
        <v>1995.8782502414267</v>
      </c>
      <c r="AD80" s="3">
        <f t="shared" si="95"/>
        <v>329.31898784450465</v>
      </c>
      <c r="AE80" s="3">
        <f t="shared" si="96"/>
        <v>29.331926257365918</v>
      </c>
      <c r="AF80" s="3">
        <f t="shared" si="97"/>
        <v>0</v>
      </c>
      <c r="AG80" s="8">
        <f t="shared" si="98"/>
        <v>0</v>
      </c>
      <c r="AH80" s="3">
        <f t="shared" si="99"/>
        <v>0</v>
      </c>
      <c r="AI80" s="3">
        <f t="shared" si="100"/>
        <v>2354.5291643432975</v>
      </c>
      <c r="AJ80" s="67"/>
      <c r="AK80" s="3">
        <f t="shared" si="101"/>
        <v>4103</v>
      </c>
      <c r="AL80" s="5"/>
      <c r="AM80" s="10">
        <v>0.26879750395945518</v>
      </c>
      <c r="AN80" s="10">
        <v>0.15082703579347481</v>
      </c>
      <c r="AO80" s="10">
        <v>0.15513285439763486</v>
      </c>
      <c r="AP80" s="10">
        <v>0.42524260584943513</v>
      </c>
      <c r="AQ80" s="10">
        <v>0.31498754232783344</v>
      </c>
      <c r="AR80" s="10">
        <v>0.21730023021557696</v>
      </c>
      <c r="AS80" s="10">
        <v>0.13054720050664642</v>
      </c>
      <c r="AT80" s="10">
        <v>1.4400407049866094E-2</v>
      </c>
      <c r="AU80" s="84">
        <v>0.3227646199000771</v>
      </c>
      <c r="AV80" s="84">
        <f t="shared" si="102"/>
        <v>0.53228777254341042</v>
      </c>
      <c r="AW80" s="10">
        <v>0</v>
      </c>
      <c r="AX80" s="10">
        <f t="shared" si="103"/>
        <v>0.23408487882709877</v>
      </c>
      <c r="AY80" s="10">
        <f t="shared" si="104"/>
        <v>0.16172050632553148</v>
      </c>
      <c r="AZ80" s="10">
        <f t="shared" si="105"/>
        <v>0.18724938831042587</v>
      </c>
      <c r="BA80" s="10">
        <f t="shared" si="106"/>
        <v>0.41694522653694388</v>
      </c>
      <c r="BC80" s="13">
        <f t="shared" si="107"/>
        <v>960.45025782758626</v>
      </c>
      <c r="BD80" s="13">
        <f t="shared" si="108"/>
        <v>663.53923745365569</v>
      </c>
      <c r="BE80" s="13">
        <f t="shared" si="109"/>
        <v>768.2842402376773</v>
      </c>
      <c r="BF80" s="13">
        <f t="shared" si="110"/>
        <v>1710.7262644810808</v>
      </c>
      <c r="BH80" s="13">
        <f t="shared" si="111"/>
        <v>1017.7316716676951</v>
      </c>
      <c r="BI80" s="13">
        <f t="shared" si="112"/>
        <v>668.30497768697569</v>
      </c>
      <c r="BJ80" s="13">
        <f t="shared" si="113"/>
        <v>770.77012931961815</v>
      </c>
      <c r="BK80" s="13">
        <f t="shared" si="114"/>
        <v>1646.374484611579</v>
      </c>
      <c r="BL80" s="13">
        <f t="shared" si="115"/>
        <v>4103.1812632858682</v>
      </c>
      <c r="BM80" s="71">
        <f t="shared" si="116"/>
        <v>0.99995582371963676</v>
      </c>
      <c r="BO80" s="13">
        <f t="shared" si="117"/>
        <v>1017.686712068033</v>
      </c>
      <c r="BP80" s="13">
        <f t="shared" si="118"/>
        <v>668.27545445891326</v>
      </c>
      <c r="BQ80" s="13">
        <f t="shared" si="119"/>
        <v>770.73607956228966</v>
      </c>
      <c r="BR80" s="13">
        <f t="shared" si="120"/>
        <v>1646.3017539107639</v>
      </c>
    </row>
    <row r="81" spans="1:70" x14ac:dyDescent="0.35">
      <c r="A81">
        <v>25</v>
      </c>
      <c r="B81" t="s">
        <v>26</v>
      </c>
      <c r="C81">
        <v>34246</v>
      </c>
      <c r="D81">
        <v>6215</v>
      </c>
      <c r="E81">
        <v>7733</v>
      </c>
      <c r="F81">
        <v>2143</v>
      </c>
      <c r="G81">
        <v>2326</v>
      </c>
      <c r="H81">
        <v>2573</v>
      </c>
      <c r="I81" s="65">
        <f t="shared" si="82"/>
        <v>247</v>
      </c>
      <c r="J81" s="8">
        <f t="shared" si="83"/>
        <v>3.3992119883463455E-4</v>
      </c>
      <c r="K81" s="65">
        <f t="shared" si="84"/>
        <v>430</v>
      </c>
      <c r="L81" s="8">
        <f t="shared" si="85"/>
        <v>3.3265023993365561E-4</v>
      </c>
      <c r="M81">
        <v>6779</v>
      </c>
      <c r="N81" s="8">
        <f t="shared" si="86"/>
        <v>3.5389489285139102E-4</v>
      </c>
      <c r="O81" s="3">
        <v>0</v>
      </c>
      <c r="P81" s="8">
        <f t="shared" si="87"/>
        <v>0</v>
      </c>
      <c r="Q81" s="8">
        <f t="shared" si="88"/>
        <v>0</v>
      </c>
      <c r="R81" s="8">
        <v>1.2E-2</v>
      </c>
      <c r="S81" s="126">
        <f t="shared" si="89"/>
        <v>92.796000000000006</v>
      </c>
      <c r="T81" s="8">
        <f t="shared" si="90"/>
        <v>3.3171363385341015E-5</v>
      </c>
      <c r="U81" s="2">
        <v>0.56545789797172707</v>
      </c>
      <c r="V81" s="2">
        <v>0.43454210202827293</v>
      </c>
      <c r="W81">
        <v>1</v>
      </c>
      <c r="Y81" s="3">
        <f t="shared" si="91"/>
        <v>150.97499999999999</v>
      </c>
      <c r="Z81" s="3">
        <f t="shared" si="92"/>
        <v>4.5607997848801478</v>
      </c>
      <c r="AA81" s="3">
        <f t="shared" si="93"/>
        <v>156.53579978488014</v>
      </c>
      <c r="AB81" s="3"/>
      <c r="AC81" s="3">
        <f t="shared" si="94"/>
        <v>142.72783086555657</v>
      </c>
      <c r="AD81" s="3">
        <f t="shared" si="95"/>
        <v>6.9640798500862333</v>
      </c>
      <c r="AE81" s="3">
        <f t="shared" si="96"/>
        <v>0</v>
      </c>
      <c r="AF81" s="3">
        <f t="shared" si="97"/>
        <v>0</v>
      </c>
      <c r="AG81" s="8">
        <f t="shared" si="98"/>
        <v>0</v>
      </c>
      <c r="AH81" s="3">
        <f t="shared" si="99"/>
        <v>0</v>
      </c>
      <c r="AI81" s="3">
        <f t="shared" si="100"/>
        <v>149.69191071564279</v>
      </c>
      <c r="AJ81" s="67"/>
      <c r="AK81" s="3">
        <f t="shared" si="101"/>
        <v>306</v>
      </c>
      <c r="AL81" s="5"/>
      <c r="AM81" s="10">
        <v>0.38028420405654578</v>
      </c>
      <c r="AN81" s="10">
        <v>6.2322433927473872E-2</v>
      </c>
      <c r="AO81" s="10">
        <v>0.11418801475107554</v>
      </c>
      <c r="AP81" s="10">
        <v>0.44320534726490479</v>
      </c>
      <c r="AQ81" s="10">
        <v>0</v>
      </c>
      <c r="AR81" s="10">
        <v>0</v>
      </c>
      <c r="AS81" s="10">
        <v>0</v>
      </c>
      <c r="AT81" s="10">
        <v>0.9999172305153019</v>
      </c>
      <c r="AU81" s="84">
        <v>8.2769484698053754E-5</v>
      </c>
      <c r="AV81" s="84">
        <f t="shared" si="102"/>
        <v>0</v>
      </c>
      <c r="AW81" s="10">
        <v>0</v>
      </c>
      <c r="AX81" s="10">
        <f t="shared" si="103"/>
        <v>0.22196878538074061</v>
      </c>
      <c r="AY81" s="10">
        <f t="shared" si="104"/>
        <v>0.19065784982977621</v>
      </c>
      <c r="AZ81" s="10">
        <f t="shared" si="105"/>
        <v>0.14992384700177144</v>
      </c>
      <c r="BA81" s="10">
        <f t="shared" si="106"/>
        <v>0.43744951778771179</v>
      </c>
      <c r="BC81" s="13">
        <f t="shared" si="107"/>
        <v>67.922448326506625</v>
      </c>
      <c r="BD81" s="13">
        <f t="shared" si="108"/>
        <v>58.341302047911519</v>
      </c>
      <c r="BE81" s="13">
        <f t="shared" si="109"/>
        <v>45.87669718254206</v>
      </c>
      <c r="BF81" s="13">
        <f t="shared" si="110"/>
        <v>133.8595524430398</v>
      </c>
      <c r="BH81" s="13">
        <f t="shared" si="111"/>
        <v>71.973354492562819</v>
      </c>
      <c r="BI81" s="13">
        <f t="shared" si="112"/>
        <v>58.760326989829032</v>
      </c>
      <c r="BJ81" s="13">
        <f t="shared" si="113"/>
        <v>46.025137531398244</v>
      </c>
      <c r="BK81" s="13">
        <f t="shared" si="114"/>
        <v>128.82420539126733</v>
      </c>
      <c r="BL81" s="13">
        <f t="shared" si="115"/>
        <v>305.58302440505747</v>
      </c>
      <c r="BM81" s="71">
        <f t="shared" si="116"/>
        <v>1.0013645247335135</v>
      </c>
      <c r="BO81" s="13">
        <f t="shared" si="117"/>
        <v>72.071563914921853</v>
      </c>
      <c r="BP81" s="13">
        <f t="shared" si="118"/>
        <v>58.840506909355994</v>
      </c>
      <c r="BQ81" s="13">
        <f t="shared" si="119"/>
        <v>46.087939969923198</v>
      </c>
      <c r="BR81" s="13">
        <f t="shared" si="120"/>
        <v>128.99998920579893</v>
      </c>
    </row>
    <row r="82" spans="1:70" x14ac:dyDescent="0.35">
      <c r="A82">
        <v>59</v>
      </c>
      <c r="B82" t="s">
        <v>129</v>
      </c>
      <c r="C82">
        <v>36000</v>
      </c>
      <c r="D82">
        <v>196898</v>
      </c>
      <c r="E82">
        <v>205310</v>
      </c>
      <c r="F82">
        <v>79048</v>
      </c>
      <c r="G82">
        <v>79565</v>
      </c>
      <c r="H82">
        <v>80309</v>
      </c>
      <c r="I82" s="65">
        <f t="shared" si="82"/>
        <v>744</v>
      </c>
      <c r="J82" s="8">
        <f t="shared" si="83"/>
        <v>1.0238921940605996E-3</v>
      </c>
      <c r="K82" s="65">
        <f t="shared" si="84"/>
        <v>1261</v>
      </c>
      <c r="L82" s="8">
        <f t="shared" si="85"/>
        <v>9.7551616873567382E-4</v>
      </c>
      <c r="M82">
        <v>203761</v>
      </c>
      <c r="N82" s="8">
        <f t="shared" si="86"/>
        <v>1.0637258778919058E-2</v>
      </c>
      <c r="O82" s="3">
        <v>75263.944197454563</v>
      </c>
      <c r="P82" s="8">
        <f t="shared" si="87"/>
        <v>0.36658684037530836</v>
      </c>
      <c r="Q82" s="8">
        <f t="shared" si="88"/>
        <v>7.3001694545947035E-3</v>
      </c>
      <c r="R82" s="8">
        <v>0.17735000000000001</v>
      </c>
      <c r="S82" s="126">
        <f t="shared" si="89"/>
        <v>36411.728500000005</v>
      </c>
      <c r="T82" s="8">
        <f t="shared" si="90"/>
        <v>1.3015934712292317E-2</v>
      </c>
      <c r="U82" s="2">
        <v>0.5830345852507528</v>
      </c>
      <c r="V82" s="2">
        <v>0.4169654147492472</v>
      </c>
      <c r="W82">
        <v>2</v>
      </c>
      <c r="Y82" s="3">
        <f t="shared" si="91"/>
        <v>426.52499999999998</v>
      </c>
      <c r="Z82" s="3">
        <f t="shared" si="92"/>
        <v>12.622491073407293</v>
      </c>
      <c r="AA82" s="3">
        <f t="shared" si="93"/>
        <v>441.14749107340725</v>
      </c>
      <c r="AB82" s="3"/>
      <c r="AC82" s="3">
        <f t="shared" si="94"/>
        <v>429.9170290039437</v>
      </c>
      <c r="AD82" s="3">
        <f t="shared" si="95"/>
        <v>2732.5982235620136</v>
      </c>
      <c r="AE82" s="3">
        <f t="shared" si="96"/>
        <v>1532.6160221507378</v>
      </c>
      <c r="AF82" s="3">
        <f t="shared" si="97"/>
        <v>3824.4631530444917</v>
      </c>
      <c r="AG82" s="8">
        <f t="shared" si="98"/>
        <v>2.031610416688702E-2</v>
      </c>
      <c r="AH82" s="3">
        <f t="shared" si="99"/>
        <v>2313.3461115483151</v>
      </c>
      <c r="AI82" s="3">
        <f t="shared" si="100"/>
        <v>3184.0142332205182</v>
      </c>
      <c r="AJ82" s="67"/>
      <c r="AK82" s="3">
        <f t="shared" si="101"/>
        <v>3625</v>
      </c>
      <c r="AL82" s="5"/>
      <c r="AM82" s="10">
        <v>0.21569160202844515</v>
      </c>
      <c r="AN82" s="10">
        <v>0.15196376983144094</v>
      </c>
      <c r="AO82" s="10">
        <v>0.18822335371338436</v>
      </c>
      <c r="AP82" s="10">
        <v>0.44412127442672955</v>
      </c>
      <c r="AQ82" s="10">
        <v>4.7447043387214706E-2</v>
      </c>
      <c r="AR82" s="10">
        <v>3.0105584481451259E-2</v>
      </c>
      <c r="AS82" s="10">
        <v>0.24672713249004996</v>
      </c>
      <c r="AT82" s="10">
        <v>0.30037495822454208</v>
      </c>
      <c r="AU82" s="84">
        <v>0.375345281416742</v>
      </c>
      <c r="AV82" s="84">
        <f t="shared" si="102"/>
        <v>7.7552627868665958E-2</v>
      </c>
      <c r="AW82" s="10">
        <v>0</v>
      </c>
      <c r="AX82" s="10">
        <f t="shared" si="103"/>
        <v>0.26101795774695818</v>
      </c>
      <c r="AY82" s="10">
        <f t="shared" si="104"/>
        <v>0.16267443484201044</v>
      </c>
      <c r="AZ82" s="10">
        <f t="shared" si="105"/>
        <v>0.17279213357399109</v>
      </c>
      <c r="BA82" s="10">
        <f t="shared" si="106"/>
        <v>0.40351547383704028</v>
      </c>
      <c r="BC82" s="13">
        <f t="shared" si="107"/>
        <v>946.19009683272338</v>
      </c>
      <c r="BD82" s="13">
        <f t="shared" si="108"/>
        <v>589.69482630228788</v>
      </c>
      <c r="BE82" s="13">
        <f t="shared" si="109"/>
        <v>626.37148420571771</v>
      </c>
      <c r="BF82" s="13">
        <f t="shared" si="110"/>
        <v>1462.7435926592709</v>
      </c>
      <c r="BH82" s="13">
        <f t="shared" si="111"/>
        <v>1002.621032288641</v>
      </c>
      <c r="BI82" s="13">
        <f t="shared" si="112"/>
        <v>593.93019355784634</v>
      </c>
      <c r="BJ82" s="13">
        <f t="shared" si="113"/>
        <v>628.39819509249105</v>
      </c>
      <c r="BK82" s="13">
        <f t="shared" si="114"/>
        <v>1407.7200885284763</v>
      </c>
      <c r="BL82" s="13">
        <f t="shared" si="115"/>
        <v>3632.6695094674551</v>
      </c>
      <c r="BM82" s="71">
        <f t="shared" si="116"/>
        <v>0.99788874009940431</v>
      </c>
      <c r="BO82" s="13">
        <f t="shared" si="117"/>
        <v>1000.5042387076761</v>
      </c>
      <c r="BP82" s="13">
        <f t="shared" si="118"/>
        <v>592.67625255643463</v>
      </c>
      <c r="BQ82" s="13">
        <f t="shared" si="119"/>
        <v>627.07148318158556</v>
      </c>
      <c r="BR82" s="13">
        <f t="shared" si="120"/>
        <v>1404.748025554303</v>
      </c>
    </row>
    <row r="83" spans="1:70" x14ac:dyDescent="0.35">
      <c r="A83">
        <v>37</v>
      </c>
      <c r="B83" t="s">
        <v>64</v>
      </c>
      <c r="C83">
        <v>36056</v>
      </c>
      <c r="D83">
        <v>59384</v>
      </c>
      <c r="E83">
        <v>63965</v>
      </c>
      <c r="F83">
        <v>14986</v>
      </c>
      <c r="G83">
        <v>15651</v>
      </c>
      <c r="H83">
        <v>16528</v>
      </c>
      <c r="I83" s="65">
        <f t="shared" si="82"/>
        <v>877</v>
      </c>
      <c r="J83" s="8">
        <f t="shared" si="83"/>
        <v>1.2069266857407874E-3</v>
      </c>
      <c r="K83" s="65">
        <f t="shared" si="84"/>
        <v>1542</v>
      </c>
      <c r="L83" s="8">
        <f t="shared" si="85"/>
        <v>1.1928992325062719E-3</v>
      </c>
      <c r="M83">
        <v>59350</v>
      </c>
      <c r="N83" s="8">
        <f t="shared" si="86"/>
        <v>3.0983422172488652E-3</v>
      </c>
      <c r="O83" s="3">
        <v>60632.501769758746</v>
      </c>
      <c r="P83" s="8">
        <f t="shared" si="87"/>
        <v>0.9479012236341553</v>
      </c>
      <c r="Q83" s="8">
        <f t="shared" si="88"/>
        <v>5.8810037408353341E-3</v>
      </c>
      <c r="R83" s="8">
        <v>0.1925</v>
      </c>
      <c r="S83" s="126">
        <f t="shared" si="89"/>
        <v>12313.262500000001</v>
      </c>
      <c r="T83" s="8">
        <f t="shared" si="90"/>
        <v>4.4015658524784746E-3</v>
      </c>
      <c r="U83" s="2">
        <v>0.26331074540174249</v>
      </c>
      <c r="V83" s="2">
        <v>0.73668925459825751</v>
      </c>
      <c r="W83">
        <v>137</v>
      </c>
      <c r="Y83" s="3">
        <f t="shared" si="91"/>
        <v>548.625</v>
      </c>
      <c r="Z83" s="3">
        <f t="shared" si="92"/>
        <v>22.375189980638915</v>
      </c>
      <c r="AA83" s="3">
        <f t="shared" si="93"/>
        <v>708.00018998063888</v>
      </c>
      <c r="AB83" s="3"/>
      <c r="AC83" s="3">
        <f t="shared" si="94"/>
        <v>506.77047639308955</v>
      </c>
      <c r="AD83" s="3">
        <f t="shared" si="95"/>
        <v>924.07585741920366</v>
      </c>
      <c r="AE83" s="3">
        <f t="shared" si="96"/>
        <v>1234.6727861035752</v>
      </c>
      <c r="AF83" s="3">
        <f t="shared" si="97"/>
        <v>1769.3799959760233</v>
      </c>
      <c r="AG83" s="8">
        <f t="shared" si="98"/>
        <v>0</v>
      </c>
      <c r="AH83" s="3">
        <f t="shared" si="99"/>
        <v>0</v>
      </c>
      <c r="AI83" s="3">
        <f t="shared" si="100"/>
        <v>896.13912393984515</v>
      </c>
      <c r="AJ83" s="67"/>
      <c r="AK83" s="3">
        <f t="shared" si="101"/>
        <v>1604</v>
      </c>
      <c r="AL83" s="5"/>
      <c r="AM83" s="10">
        <v>0.41230701839302997</v>
      </c>
      <c r="AN83" s="10">
        <v>0.19779248375051858</v>
      </c>
      <c r="AO83" s="10">
        <v>0.17842992670446697</v>
      </c>
      <c r="AP83" s="10">
        <v>0.21147057115198445</v>
      </c>
      <c r="AQ83" s="10">
        <v>0.44518606291948337</v>
      </c>
      <c r="AR83" s="10">
        <v>0.36886439836647511</v>
      </c>
      <c r="AS83" s="10">
        <v>0.18594884016744093</v>
      </c>
      <c r="AT83" s="10">
        <v>6.9854660069642236E-7</v>
      </c>
      <c r="AU83" s="84">
        <v>0</v>
      </c>
      <c r="AV83" s="84">
        <f t="shared" si="102"/>
        <v>0.81405046128595848</v>
      </c>
      <c r="AW83" s="10">
        <v>0.2</v>
      </c>
      <c r="AX83" s="10">
        <f t="shared" si="103"/>
        <v>0.1546682697187072</v>
      </c>
      <c r="AY83" s="10">
        <f t="shared" si="104"/>
        <v>0.1200844269910383</v>
      </c>
      <c r="AZ83" s="10">
        <f t="shared" si="105"/>
        <v>0.14962499040797142</v>
      </c>
      <c r="BA83" s="10">
        <f t="shared" si="106"/>
        <v>0.57562231288228305</v>
      </c>
      <c r="BC83" s="13">
        <f t="shared" si="107"/>
        <v>248.08790462880634</v>
      </c>
      <c r="BD83" s="13">
        <f t="shared" si="108"/>
        <v>192.61542089362544</v>
      </c>
      <c r="BE83" s="13">
        <f t="shared" si="109"/>
        <v>239.99848461438617</v>
      </c>
      <c r="BF83" s="13">
        <f t="shared" si="110"/>
        <v>923.29818986318196</v>
      </c>
      <c r="BH83" s="13">
        <f t="shared" si="111"/>
        <v>262.88390870913338</v>
      </c>
      <c r="BI83" s="13">
        <f t="shared" si="112"/>
        <v>193.99884331854983</v>
      </c>
      <c r="BJ83" s="13">
        <f t="shared" si="113"/>
        <v>240.77503264353837</v>
      </c>
      <c r="BK83" s="13">
        <f t="shared" si="114"/>
        <v>888.5668110905483</v>
      </c>
      <c r="BL83" s="13">
        <f t="shared" si="115"/>
        <v>1586.2245957617697</v>
      </c>
      <c r="BM83" s="71">
        <f t="shared" si="116"/>
        <v>1.0112061080667418</v>
      </c>
      <c r="BO83" s="13">
        <f t="shared" si="117"/>
        <v>265.8298141991354</v>
      </c>
      <c r="BP83" s="13">
        <f t="shared" si="118"/>
        <v>196.17281532160041</v>
      </c>
      <c r="BQ83" s="13">
        <f t="shared" si="119"/>
        <v>243.47318367911515</v>
      </c>
      <c r="BR83" s="13">
        <f t="shared" si="120"/>
        <v>898.52418680014921</v>
      </c>
    </row>
    <row r="84" spans="1:70" x14ac:dyDescent="0.35">
      <c r="A84">
        <v>25</v>
      </c>
      <c r="B84" t="s">
        <v>27</v>
      </c>
      <c r="C84">
        <v>36280</v>
      </c>
      <c r="D84">
        <v>18424</v>
      </c>
      <c r="E84">
        <v>27833</v>
      </c>
      <c r="F84">
        <v>6329</v>
      </c>
      <c r="G84">
        <v>8156</v>
      </c>
      <c r="H84">
        <v>10123</v>
      </c>
      <c r="I84" s="65">
        <f t="shared" si="82"/>
        <v>1967</v>
      </c>
      <c r="J84" s="8">
        <f t="shared" si="83"/>
        <v>2.7069837980069882E-3</v>
      </c>
      <c r="K84" s="65">
        <f t="shared" si="84"/>
        <v>3794</v>
      </c>
      <c r="L84" s="8">
        <f t="shared" si="85"/>
        <v>2.9350581635076496E-3</v>
      </c>
      <c r="M84">
        <v>19929</v>
      </c>
      <c r="N84" s="8">
        <f t="shared" si="86"/>
        <v>1.0403852072039198E-3</v>
      </c>
      <c r="O84" s="3">
        <v>0</v>
      </c>
      <c r="P84" s="8">
        <f t="shared" si="87"/>
        <v>0</v>
      </c>
      <c r="Q84" s="8">
        <f t="shared" si="88"/>
        <v>0</v>
      </c>
      <c r="R84" s="8">
        <v>1.2500000000000001E-2</v>
      </c>
      <c r="S84" s="126">
        <f t="shared" si="89"/>
        <v>347.91250000000002</v>
      </c>
      <c r="T84" s="8">
        <f t="shared" si="90"/>
        <v>1.2436669645030449E-4</v>
      </c>
      <c r="U84" s="2">
        <v>0.72407614781634944</v>
      </c>
      <c r="V84" s="2">
        <v>0.27592385218365056</v>
      </c>
      <c r="W84">
        <v>0</v>
      </c>
      <c r="Y84" s="3">
        <f t="shared" si="91"/>
        <v>1507.2749999999999</v>
      </c>
      <c r="Z84" s="3">
        <f t="shared" si="92"/>
        <v>37.165384350503913</v>
      </c>
      <c r="AA84" s="3">
        <f t="shared" si="93"/>
        <v>1544.4403843505038</v>
      </c>
      <c r="AB84" s="3"/>
      <c r="AC84" s="3">
        <f t="shared" si="94"/>
        <v>1136.6220377026307</v>
      </c>
      <c r="AD84" s="3">
        <f t="shared" si="95"/>
        <v>26.109858515917995</v>
      </c>
      <c r="AE84" s="3">
        <f t="shared" si="96"/>
        <v>0</v>
      </c>
      <c r="AF84" s="3">
        <f t="shared" si="97"/>
        <v>0</v>
      </c>
      <c r="AG84" s="8">
        <f t="shared" si="98"/>
        <v>0</v>
      </c>
      <c r="AH84" s="3">
        <f t="shared" si="99"/>
        <v>0</v>
      </c>
      <c r="AI84" s="3">
        <f t="shared" si="100"/>
        <v>1162.7318962185486</v>
      </c>
      <c r="AJ84" s="67"/>
      <c r="AK84" s="3">
        <f t="shared" si="101"/>
        <v>2707</v>
      </c>
      <c r="AL84" s="5"/>
      <c r="AM84" s="10">
        <v>8.6505711086226206E-2</v>
      </c>
      <c r="AN84" s="10">
        <v>5.961259574468087E-2</v>
      </c>
      <c r="AO84" s="10">
        <v>7.7073142217245205E-2</v>
      </c>
      <c r="AP84" s="10">
        <v>0.77680855095184764</v>
      </c>
      <c r="AQ84" s="10">
        <v>0</v>
      </c>
      <c r="AR84" s="10">
        <v>0</v>
      </c>
      <c r="AS84" s="10">
        <v>2.6331592447299444E-4</v>
      </c>
      <c r="AT84" s="10">
        <v>0</v>
      </c>
      <c r="AU84" s="84">
        <v>0.99973668407552707</v>
      </c>
      <c r="AV84" s="84">
        <f t="shared" si="102"/>
        <v>0</v>
      </c>
      <c r="AW84" s="10">
        <v>0.3</v>
      </c>
      <c r="AX84" s="10">
        <f t="shared" si="103"/>
        <v>0.42532849602183526</v>
      </c>
      <c r="AY84" s="10">
        <f t="shared" si="104"/>
        <v>0.21849280355647108</v>
      </c>
      <c r="AZ84" s="10">
        <f t="shared" si="105"/>
        <v>0.18676291147897489</v>
      </c>
      <c r="BA84" s="10">
        <f t="shared" si="106"/>
        <v>0.16941578894271891</v>
      </c>
      <c r="BC84" s="13">
        <f t="shared" si="107"/>
        <v>1151.3642387311081</v>
      </c>
      <c r="BD84" s="13">
        <f t="shared" si="108"/>
        <v>591.46001922736718</v>
      </c>
      <c r="BE84" s="13">
        <f t="shared" si="109"/>
        <v>505.56720137358502</v>
      </c>
      <c r="BF84" s="13">
        <f t="shared" si="110"/>
        <v>458.60854066794008</v>
      </c>
      <c r="BH84" s="13">
        <f t="shared" si="111"/>
        <v>1220.0317942884701</v>
      </c>
      <c r="BI84" s="13">
        <f t="shared" si="112"/>
        <v>595.70806463437145</v>
      </c>
      <c r="BJ84" s="13">
        <f t="shared" si="113"/>
        <v>507.20303342669757</v>
      </c>
      <c r="BK84" s="13">
        <f t="shared" si="114"/>
        <v>441.35722672713916</v>
      </c>
      <c r="BL84" s="13">
        <f t="shared" si="115"/>
        <v>2764.3001190766781</v>
      </c>
      <c r="BM84" s="71">
        <f t="shared" si="116"/>
        <v>0.979271382770183</v>
      </c>
      <c r="BO84" s="13">
        <f t="shared" si="117"/>
        <v>1194.7422222164575</v>
      </c>
      <c r="BP84" s="13">
        <f t="shared" si="118"/>
        <v>583.35986018185054</v>
      </c>
      <c r="BQ84" s="13">
        <f t="shared" si="119"/>
        <v>496.68941588899349</v>
      </c>
      <c r="BR84" s="13">
        <f t="shared" si="120"/>
        <v>432.20850171269876</v>
      </c>
    </row>
    <row r="85" spans="1:70" x14ac:dyDescent="0.35">
      <c r="A85">
        <v>65</v>
      </c>
      <c r="B85" t="s">
        <v>165</v>
      </c>
      <c r="C85">
        <v>36434</v>
      </c>
      <c r="D85">
        <v>5413</v>
      </c>
      <c r="E85">
        <v>6369</v>
      </c>
      <c r="F85">
        <v>2947</v>
      </c>
      <c r="G85">
        <v>3122</v>
      </c>
      <c r="H85">
        <v>3385</v>
      </c>
      <c r="I85" s="65">
        <f t="shared" si="82"/>
        <v>263</v>
      </c>
      <c r="J85" s="8">
        <f t="shared" si="83"/>
        <v>3.6194038580367969E-4</v>
      </c>
      <c r="K85" s="65">
        <f t="shared" si="84"/>
        <v>438</v>
      </c>
      <c r="L85" s="8">
        <f t="shared" si="85"/>
        <v>3.388390816068399E-4</v>
      </c>
      <c r="M85">
        <v>5445</v>
      </c>
      <c r="N85" s="8">
        <f t="shared" si="86"/>
        <v>2.8425397426992536E-4</v>
      </c>
      <c r="O85" s="3">
        <v>5931.4008121495317</v>
      </c>
      <c r="P85" s="8">
        <f t="shared" si="87"/>
        <v>0.93129232409319074</v>
      </c>
      <c r="Q85" s="8">
        <f t="shared" si="88"/>
        <v>5.7531174446843103E-4</v>
      </c>
      <c r="R85" s="8">
        <v>2.4799999999999999E-2</v>
      </c>
      <c r="S85" s="126">
        <f t="shared" si="89"/>
        <v>157.9512</v>
      </c>
      <c r="T85" s="8">
        <f t="shared" si="90"/>
        <v>5.6462095913085426E-5</v>
      </c>
      <c r="U85" s="2">
        <v>0.85295196186285294</v>
      </c>
      <c r="V85" s="2">
        <v>0.14704803813714706</v>
      </c>
      <c r="W85">
        <v>8</v>
      </c>
      <c r="Y85" s="3">
        <f t="shared" si="91"/>
        <v>144.375</v>
      </c>
      <c r="Z85" s="3">
        <f t="shared" si="92"/>
        <v>2.908677117711771</v>
      </c>
      <c r="AA85" s="3">
        <f t="shared" si="93"/>
        <v>155.28367711771176</v>
      </c>
      <c r="AB85" s="3"/>
      <c r="AC85" s="3">
        <f t="shared" si="94"/>
        <v>151.97335837101772</v>
      </c>
      <c r="AD85" s="3">
        <f t="shared" si="95"/>
        <v>11.853795090488173</v>
      </c>
      <c r="AE85" s="3">
        <f t="shared" si="96"/>
        <v>120.7824013932785</v>
      </c>
      <c r="AF85" s="3">
        <f t="shared" si="97"/>
        <v>0</v>
      </c>
      <c r="AG85" s="8">
        <f t="shared" si="98"/>
        <v>0</v>
      </c>
      <c r="AH85" s="3">
        <f t="shared" si="99"/>
        <v>0</v>
      </c>
      <c r="AI85" s="3">
        <f t="shared" si="100"/>
        <v>284.60955485478439</v>
      </c>
      <c r="AJ85" s="67"/>
      <c r="AK85" s="3">
        <f t="shared" si="101"/>
        <v>440</v>
      </c>
      <c r="AL85" s="5"/>
      <c r="AM85" s="10">
        <v>0.19030341034103412</v>
      </c>
      <c r="AN85" s="10">
        <v>9.7759926659332599E-2</v>
      </c>
      <c r="AO85" s="10">
        <v>9.2569788534408948E-2</v>
      </c>
      <c r="AP85" s="10">
        <v>0.61936687446522432</v>
      </c>
      <c r="AQ85" s="10">
        <v>0</v>
      </c>
      <c r="AR85" s="10">
        <v>0</v>
      </c>
      <c r="AS85" s="10">
        <v>0</v>
      </c>
      <c r="AT85" s="10">
        <v>0</v>
      </c>
      <c r="AU85" s="84">
        <v>1</v>
      </c>
      <c r="AV85" s="84">
        <f t="shared" si="102"/>
        <v>0</v>
      </c>
      <c r="AW85" s="10">
        <v>0.3</v>
      </c>
      <c r="AX85" s="10">
        <f t="shared" si="103"/>
        <v>0.29184683453522753</v>
      </c>
      <c r="AY85" s="10">
        <f t="shared" si="104"/>
        <v>0.2113200217593485</v>
      </c>
      <c r="AZ85" s="10">
        <f t="shared" si="105"/>
        <v>0.24031013125889961</v>
      </c>
      <c r="BA85" s="10">
        <f t="shared" si="106"/>
        <v>0.25652301244652442</v>
      </c>
      <c r="BC85" s="13">
        <f t="shared" si="107"/>
        <v>128.4126071955001</v>
      </c>
      <c r="BD85" s="13">
        <f t="shared" si="108"/>
        <v>92.980809574113337</v>
      </c>
      <c r="BE85" s="13">
        <f t="shared" si="109"/>
        <v>105.73645775391583</v>
      </c>
      <c r="BF85" s="13">
        <f t="shared" si="110"/>
        <v>112.87012547647075</v>
      </c>
      <c r="BH85" s="13">
        <f t="shared" si="111"/>
        <v>136.07115654264726</v>
      </c>
      <c r="BI85" s="13">
        <f t="shared" si="112"/>
        <v>93.648625974563913</v>
      </c>
      <c r="BJ85" s="13">
        <f t="shared" si="113"/>
        <v>106.07858257195485</v>
      </c>
      <c r="BK85" s="13">
        <f t="shared" si="114"/>
        <v>108.62433021435841</v>
      </c>
      <c r="BL85" s="13">
        <f t="shared" si="115"/>
        <v>444.42269530352445</v>
      </c>
      <c r="BM85" s="71">
        <f t="shared" si="116"/>
        <v>0.99004844858225816</v>
      </c>
      <c r="BO85" s="13">
        <f t="shared" si="117"/>
        <v>134.7170374318415</v>
      </c>
      <c r="BP85" s="13">
        <f t="shared" si="118"/>
        <v>92.716676857977163</v>
      </c>
      <c r="BQ85" s="13">
        <f t="shared" si="119"/>
        <v>105.02293610316887</v>
      </c>
      <c r="BR85" s="13">
        <f t="shared" si="120"/>
        <v>107.54334960701246</v>
      </c>
    </row>
    <row r="86" spans="1:70" x14ac:dyDescent="0.35">
      <c r="A86">
        <v>65</v>
      </c>
      <c r="B86" t="s">
        <v>166</v>
      </c>
      <c r="C86">
        <v>36448</v>
      </c>
      <c r="D86">
        <v>88052</v>
      </c>
      <c r="E86">
        <v>129262</v>
      </c>
      <c r="F86">
        <v>28810</v>
      </c>
      <c r="G86">
        <v>35609</v>
      </c>
      <c r="H86">
        <v>44038</v>
      </c>
      <c r="I86" s="65">
        <f t="shared" si="82"/>
        <v>8429</v>
      </c>
      <c r="J86" s="8">
        <f t="shared" si="83"/>
        <v>1.1599982935130098E-2</v>
      </c>
      <c r="K86" s="65">
        <f t="shared" si="84"/>
        <v>15228</v>
      </c>
      <c r="L86" s="8">
        <f t="shared" si="85"/>
        <v>1.1780460124906297E-2</v>
      </c>
      <c r="M86">
        <v>89406</v>
      </c>
      <c r="N86" s="8">
        <f t="shared" si="86"/>
        <v>4.667403273384196E-3</v>
      </c>
      <c r="O86" s="3">
        <v>32939.174633007424</v>
      </c>
      <c r="P86" s="8">
        <f t="shared" si="87"/>
        <v>0.25482488769326966</v>
      </c>
      <c r="Q86" s="8">
        <f t="shared" si="88"/>
        <v>3.1949103794586139E-3</v>
      </c>
      <c r="R86" s="8">
        <v>2.24E-2</v>
      </c>
      <c r="S86" s="126">
        <f t="shared" si="89"/>
        <v>2895.4688000000001</v>
      </c>
      <c r="T86" s="8">
        <f t="shared" si="90"/>
        <v>1.0350300415504685E-3</v>
      </c>
      <c r="U86" s="2">
        <v>0.67004728294387716</v>
      </c>
      <c r="V86" s="2">
        <v>0.32995271705612284</v>
      </c>
      <c r="W86">
        <v>60</v>
      </c>
      <c r="Y86" s="3">
        <f t="shared" si="91"/>
        <v>5609.1749999999993</v>
      </c>
      <c r="Z86" s="3">
        <f t="shared" si="92"/>
        <v>148.9143136092647</v>
      </c>
      <c r="AA86" s="3">
        <f t="shared" si="93"/>
        <v>5818.0893136092636</v>
      </c>
      <c r="AB86" s="3"/>
      <c r="AC86" s="3">
        <f t="shared" si="94"/>
        <v>4870.6594589707538</v>
      </c>
      <c r="AD86" s="3">
        <f t="shared" si="95"/>
        <v>217.29682234830557</v>
      </c>
      <c r="AE86" s="3">
        <f t="shared" si="96"/>
        <v>670.74755830661968</v>
      </c>
      <c r="AF86" s="3">
        <f t="shared" si="97"/>
        <v>0</v>
      </c>
      <c r="AG86" s="8">
        <f t="shared" si="98"/>
        <v>0</v>
      </c>
      <c r="AH86" s="3">
        <f t="shared" si="99"/>
        <v>0</v>
      </c>
      <c r="AI86" s="3">
        <f t="shared" si="100"/>
        <v>5758.7038396256794</v>
      </c>
      <c r="AJ86" s="67"/>
      <c r="AK86" s="3">
        <f t="shared" si="101"/>
        <v>11577</v>
      </c>
      <c r="AL86" s="5"/>
      <c r="AM86" s="10">
        <v>0.30463703487973687</v>
      </c>
      <c r="AN86" s="10">
        <v>0.18565584937983962</v>
      </c>
      <c r="AO86" s="10">
        <v>0.18848630439251701</v>
      </c>
      <c r="AP86" s="10">
        <v>0.32122081134790653</v>
      </c>
      <c r="AQ86" s="10">
        <v>0.14295018848779067</v>
      </c>
      <c r="AR86" s="10">
        <v>0.12023281969057181</v>
      </c>
      <c r="AS86" s="10">
        <v>0.56722828669755088</v>
      </c>
      <c r="AT86" s="10">
        <v>0.13401591322022458</v>
      </c>
      <c r="AU86" s="84">
        <v>3.5572791903862165E-2</v>
      </c>
      <c r="AV86" s="84">
        <f t="shared" si="102"/>
        <v>0.26318300817836249</v>
      </c>
      <c r="AW86" s="10">
        <v>0</v>
      </c>
      <c r="AX86" s="10">
        <f t="shared" si="103"/>
        <v>0.21775611823351057</v>
      </c>
      <c r="AY86" s="10">
        <f t="shared" si="104"/>
        <v>0.14844537788242568</v>
      </c>
      <c r="AZ86" s="10">
        <f t="shared" si="105"/>
        <v>0.16772848287576378</v>
      </c>
      <c r="BA86" s="10">
        <f t="shared" si="106"/>
        <v>0.46607002100829997</v>
      </c>
      <c r="BC86" s="13">
        <f t="shared" si="107"/>
        <v>2520.9625807893517</v>
      </c>
      <c r="BD86" s="13">
        <f t="shared" si="108"/>
        <v>1718.5521397448422</v>
      </c>
      <c r="BE86" s="13">
        <f t="shared" si="109"/>
        <v>1941.7926462527173</v>
      </c>
      <c r="BF86" s="13">
        <f t="shared" si="110"/>
        <v>5395.6926332130888</v>
      </c>
      <c r="BH86" s="13">
        <f t="shared" si="111"/>
        <v>2671.3132102870704</v>
      </c>
      <c r="BI86" s="13">
        <f t="shared" si="112"/>
        <v>1730.8953029116055</v>
      </c>
      <c r="BJ86" s="13">
        <f t="shared" si="113"/>
        <v>1948.0755828091401</v>
      </c>
      <c r="BK86" s="13">
        <f t="shared" si="114"/>
        <v>5192.7247874593759</v>
      </c>
      <c r="BL86" s="13">
        <f t="shared" si="115"/>
        <v>11543.008883467191</v>
      </c>
      <c r="BM86" s="71">
        <f t="shared" si="116"/>
        <v>1.0029447362361033</v>
      </c>
      <c r="BO86" s="13">
        <f t="shared" si="117"/>
        <v>2679.179523095384</v>
      </c>
      <c r="BP86" s="13">
        <f t="shared" si="118"/>
        <v>1735.9923330309903</v>
      </c>
      <c r="BQ86" s="13">
        <f t="shared" si="119"/>
        <v>1953.8121515685061</v>
      </c>
      <c r="BR86" s="13">
        <f t="shared" si="120"/>
        <v>5208.0159923051187</v>
      </c>
    </row>
    <row r="87" spans="1:70" x14ac:dyDescent="0.35">
      <c r="A87">
        <v>37</v>
      </c>
      <c r="B87" t="s">
        <v>65</v>
      </c>
      <c r="C87">
        <v>36490</v>
      </c>
      <c r="D87">
        <v>440</v>
      </c>
      <c r="E87">
        <v>440</v>
      </c>
      <c r="F87">
        <v>64</v>
      </c>
      <c r="G87">
        <v>64</v>
      </c>
      <c r="H87">
        <v>64</v>
      </c>
      <c r="I87" s="65">
        <f t="shared" si="82"/>
        <v>0</v>
      </c>
      <c r="J87" s="8">
        <f t="shared" si="83"/>
        <v>0</v>
      </c>
      <c r="K87" s="65">
        <f t="shared" si="84"/>
        <v>0</v>
      </c>
      <c r="L87" s="8">
        <f t="shared" si="85"/>
        <v>0</v>
      </c>
      <c r="M87">
        <v>432</v>
      </c>
      <c r="N87" s="8">
        <f t="shared" si="86"/>
        <v>2.255238142968003E-5</v>
      </c>
      <c r="O87" s="3">
        <v>20.296300417207497</v>
      </c>
      <c r="P87" s="8">
        <f t="shared" si="87"/>
        <v>4.6127955493653401E-2</v>
      </c>
      <c r="Q87" s="8">
        <f t="shared" si="88"/>
        <v>1.9686243383453579E-6</v>
      </c>
      <c r="R87" s="8">
        <v>0.11559999999999999</v>
      </c>
      <c r="S87" s="126">
        <f t="shared" si="89"/>
        <v>50.863999999999997</v>
      </c>
      <c r="T87" s="8">
        <f t="shared" si="90"/>
        <v>1.8182122367688102E-5</v>
      </c>
      <c r="U87" s="2">
        <v>0.17721518987341772</v>
      </c>
      <c r="V87" s="2">
        <v>0.82278481012658222</v>
      </c>
      <c r="W87">
        <v>6</v>
      </c>
      <c r="Y87" s="3">
        <f t="shared" si="91"/>
        <v>0</v>
      </c>
      <c r="Z87" s="3">
        <f t="shared" si="92"/>
        <v>0</v>
      </c>
      <c r="AA87" s="3">
        <f t="shared" si="93"/>
        <v>6</v>
      </c>
      <c r="AB87" s="3"/>
      <c r="AC87" s="3">
        <f t="shared" si="94"/>
        <v>0</v>
      </c>
      <c r="AD87" s="3">
        <f t="shared" si="95"/>
        <v>3.8172007144142643</v>
      </c>
      <c r="AE87" s="3">
        <f t="shared" si="96"/>
        <v>0.41329796812387815</v>
      </c>
      <c r="AF87" s="3">
        <f t="shared" si="97"/>
        <v>10.230498682538142</v>
      </c>
      <c r="AG87" s="8">
        <f t="shared" si="98"/>
        <v>0</v>
      </c>
      <c r="AH87" s="3">
        <f t="shared" si="99"/>
        <v>0</v>
      </c>
      <c r="AI87" s="3">
        <f t="shared" si="100"/>
        <v>-6</v>
      </c>
      <c r="AJ87" s="67"/>
      <c r="AK87" s="3">
        <f t="shared" si="101"/>
        <v>8</v>
      </c>
      <c r="AL87" s="5"/>
      <c r="AM87" s="10">
        <v>0.119073417721519</v>
      </c>
      <c r="AN87" s="10">
        <v>0.18299493670886074</v>
      </c>
      <c r="AO87" s="10">
        <v>0.20038649789029539</v>
      </c>
      <c r="AP87" s="10">
        <v>0.4975451476793249</v>
      </c>
      <c r="AQ87" s="10">
        <v>0</v>
      </c>
      <c r="AR87" s="10">
        <v>0.11743220443342459</v>
      </c>
      <c r="AS87" s="10">
        <v>0.72297138393293159</v>
      </c>
      <c r="AT87" s="10">
        <v>9.3744368511261417E-2</v>
      </c>
      <c r="AU87" s="84">
        <v>6.5852043122382464E-2</v>
      </c>
      <c r="AV87" s="84">
        <f t="shared" si="102"/>
        <v>0.11743220443342459</v>
      </c>
      <c r="AW87" s="10">
        <v>0</v>
      </c>
      <c r="AX87" s="10">
        <f t="shared" si="103"/>
        <v>0.33159551107497126</v>
      </c>
      <c r="AY87" s="10">
        <f t="shared" si="104"/>
        <v>0.13662532483651196</v>
      </c>
      <c r="AZ87" s="10">
        <f t="shared" si="105"/>
        <v>0.14203552084993903</v>
      </c>
      <c r="BA87" s="10">
        <f t="shared" si="106"/>
        <v>0.38974364323857769</v>
      </c>
      <c r="BC87" s="13">
        <f t="shared" si="107"/>
        <v>4</v>
      </c>
      <c r="BD87" s="13">
        <f t="shared" si="108"/>
        <v>4</v>
      </c>
      <c r="BE87" s="13">
        <f t="shared" si="109"/>
        <v>1.1362841667995123</v>
      </c>
      <c r="BF87" s="13">
        <f t="shared" si="110"/>
        <v>3.1179491459086215</v>
      </c>
      <c r="BH87" s="13">
        <f t="shared" si="111"/>
        <v>4.2385606682835277</v>
      </c>
      <c r="BI87" s="13">
        <f t="shared" si="112"/>
        <v>4.0287292142759101</v>
      </c>
      <c r="BJ87" s="13">
        <f t="shared" si="113"/>
        <v>1.1399607701401657</v>
      </c>
      <c r="BK87" s="13">
        <f t="shared" si="114"/>
        <v>3.0006623647048061</v>
      </c>
      <c r="BL87" s="13">
        <f t="shared" si="115"/>
        <v>12.407913017404411</v>
      </c>
      <c r="BM87" s="71">
        <f t="shared" si="116"/>
        <v>0.64474984542352198</v>
      </c>
      <c r="BO87" s="13">
        <f t="shared" si="117"/>
        <v>4</v>
      </c>
      <c r="BP87" s="13">
        <f t="shared" si="118"/>
        <v>4</v>
      </c>
      <c r="BQ87" s="13">
        <f t="shared" si="119"/>
        <v>0</v>
      </c>
      <c r="BR87" s="13">
        <f t="shared" si="120"/>
        <v>0</v>
      </c>
    </row>
    <row r="88" spans="1:70" x14ac:dyDescent="0.35">
      <c r="A88">
        <v>37</v>
      </c>
      <c r="B88" t="s">
        <v>66</v>
      </c>
      <c r="C88">
        <v>36546</v>
      </c>
      <c r="D88">
        <v>114344</v>
      </c>
      <c r="E88">
        <v>137121</v>
      </c>
      <c r="F88">
        <v>40578</v>
      </c>
      <c r="G88">
        <v>43738</v>
      </c>
      <c r="H88">
        <v>47728</v>
      </c>
      <c r="I88" s="65">
        <f t="shared" si="82"/>
        <v>3990</v>
      </c>
      <c r="J88" s="8">
        <f t="shared" si="83"/>
        <v>5.4910347504056349E-3</v>
      </c>
      <c r="K88" s="65">
        <f t="shared" si="84"/>
        <v>7150</v>
      </c>
      <c r="L88" s="8">
        <f t="shared" si="85"/>
        <v>5.5312772454084594E-3</v>
      </c>
      <c r="M88">
        <v>112549</v>
      </c>
      <c r="N88" s="8">
        <f t="shared" si="86"/>
        <v>5.8755740220580036E-3</v>
      </c>
      <c r="O88" s="3">
        <v>115993.52052098031</v>
      </c>
      <c r="P88" s="8">
        <f t="shared" si="87"/>
        <v>0.84592090577650625</v>
      </c>
      <c r="Q88" s="8">
        <f t="shared" si="88"/>
        <v>1.1250703965456042E-2</v>
      </c>
      <c r="R88" s="8">
        <v>0.19985</v>
      </c>
      <c r="S88" s="126">
        <f t="shared" si="89"/>
        <v>27403.631850000002</v>
      </c>
      <c r="T88" s="8">
        <f t="shared" si="90"/>
        <v>9.7958514394419459E-3</v>
      </c>
      <c r="U88" s="2">
        <v>0.35832351086867137</v>
      </c>
      <c r="V88" s="2">
        <v>0.64167648913132869</v>
      </c>
      <c r="W88">
        <v>157</v>
      </c>
      <c r="Y88" s="3">
        <f t="shared" si="91"/>
        <v>2607</v>
      </c>
      <c r="Z88" s="3">
        <f t="shared" si="92"/>
        <v>97.654771250788087</v>
      </c>
      <c r="AA88" s="3">
        <f t="shared" si="93"/>
        <v>2861.6547712507881</v>
      </c>
      <c r="AB88" s="3"/>
      <c r="AC88" s="3">
        <f t="shared" si="94"/>
        <v>2305.6034216743756</v>
      </c>
      <c r="AD88" s="3">
        <f t="shared" si="95"/>
        <v>2056.5658044071547</v>
      </c>
      <c r="AE88" s="3">
        <f t="shared" si="96"/>
        <v>2362.0012199963489</v>
      </c>
      <c r="AF88" s="3">
        <f t="shared" si="97"/>
        <v>2147.6954543380953</v>
      </c>
      <c r="AG88" s="8">
        <f t="shared" si="98"/>
        <v>0</v>
      </c>
      <c r="AH88" s="3">
        <f t="shared" si="99"/>
        <v>0</v>
      </c>
      <c r="AI88" s="3">
        <f t="shared" si="100"/>
        <v>4576.4749917397849</v>
      </c>
      <c r="AJ88" s="67"/>
      <c r="AK88" s="3">
        <f t="shared" si="101"/>
        <v>7438</v>
      </c>
      <c r="AL88" s="5"/>
      <c r="AM88" s="10">
        <v>0.31989006332063263</v>
      </c>
      <c r="AN88" s="10">
        <v>0.20191488720155698</v>
      </c>
      <c r="AO88" s="10">
        <v>0.1866314318869183</v>
      </c>
      <c r="AP88" s="10">
        <v>0.29156361759089205</v>
      </c>
      <c r="AQ88" s="10">
        <v>6.4795855832863278E-2</v>
      </c>
      <c r="AR88" s="10">
        <v>0.60167587451740301</v>
      </c>
      <c r="AS88" s="10">
        <v>0.31383155326725615</v>
      </c>
      <c r="AT88" s="10">
        <v>1.9696716382477615E-2</v>
      </c>
      <c r="AU88" s="84">
        <v>0</v>
      </c>
      <c r="AV88" s="84">
        <f t="shared" si="102"/>
        <v>0.6664717303502663</v>
      </c>
      <c r="AW88" s="10">
        <v>0</v>
      </c>
      <c r="AX88" s="10">
        <f t="shared" si="103"/>
        <v>0.23118718827541443</v>
      </c>
      <c r="AY88" s="10">
        <f t="shared" si="104"/>
        <v>0.12716534959016385</v>
      </c>
      <c r="AZ88" s="10">
        <f t="shared" si="105"/>
        <v>0.14891305385162756</v>
      </c>
      <c r="BA88" s="10">
        <f t="shared" si="106"/>
        <v>0.49273440828279413</v>
      </c>
      <c r="BC88" s="13">
        <f t="shared" si="107"/>
        <v>1719.5703063925325</v>
      </c>
      <c r="BD88" s="13">
        <f t="shared" si="108"/>
        <v>945.85587025163863</v>
      </c>
      <c r="BE88" s="13">
        <f t="shared" si="109"/>
        <v>1107.6152945484059</v>
      </c>
      <c r="BF88" s="13">
        <f t="shared" si="110"/>
        <v>3664.9585288074227</v>
      </c>
      <c r="BH88" s="13">
        <f t="shared" si="111"/>
        <v>1822.1257667559107</v>
      </c>
      <c r="BI88" s="13">
        <f t="shared" si="112"/>
        <v>952.64929424428533</v>
      </c>
      <c r="BJ88" s="13">
        <f t="shared" si="113"/>
        <v>1111.1991358189971</v>
      </c>
      <c r="BK88" s="13">
        <f t="shared" si="114"/>
        <v>3527.0950907031338</v>
      </c>
      <c r="BL88" s="13">
        <f t="shared" si="115"/>
        <v>7413.0692875223267</v>
      </c>
      <c r="BM88" s="71">
        <f t="shared" si="116"/>
        <v>1.0033630756048155</v>
      </c>
      <c r="BO88" s="13">
        <f t="shared" si="117"/>
        <v>1828.2537134709933</v>
      </c>
      <c r="BP88" s="13">
        <f t="shared" si="118"/>
        <v>955.85312584570306</v>
      </c>
      <c r="BQ88" s="13">
        <f t="shared" si="119"/>
        <v>1114.936182524762</v>
      </c>
      <c r="BR88" s="13">
        <f t="shared" si="120"/>
        <v>3538.9569781585419</v>
      </c>
    </row>
    <row r="89" spans="1:70" x14ac:dyDescent="0.35">
      <c r="A89">
        <v>59</v>
      </c>
      <c r="B89" t="s">
        <v>130</v>
      </c>
      <c r="C89">
        <v>36770</v>
      </c>
      <c r="D89">
        <v>261589</v>
      </c>
      <c r="E89">
        <v>327664</v>
      </c>
      <c r="F89">
        <v>103382</v>
      </c>
      <c r="G89">
        <v>112404</v>
      </c>
      <c r="H89">
        <v>121739</v>
      </c>
      <c r="I89" s="65">
        <f t="shared" si="82"/>
        <v>9335</v>
      </c>
      <c r="J89" s="8">
        <f t="shared" si="83"/>
        <v>1.284681939725228E-2</v>
      </c>
      <c r="K89" s="65">
        <f t="shared" si="84"/>
        <v>18357</v>
      </c>
      <c r="L89" s="8">
        <f t="shared" si="85"/>
        <v>1.4201070824330503E-2</v>
      </c>
      <c r="M89">
        <v>280202</v>
      </c>
      <c r="N89" s="8">
        <f t="shared" si="86"/>
        <v>1.4627829586479639E-2</v>
      </c>
      <c r="O89" s="3">
        <v>55808.194250934546</v>
      </c>
      <c r="P89" s="8">
        <f t="shared" si="87"/>
        <v>0.17032140928186967</v>
      </c>
      <c r="Q89" s="8">
        <f t="shared" si="88"/>
        <v>5.4130736746658406E-3</v>
      </c>
      <c r="R89" s="8">
        <v>0.17405000000000001</v>
      </c>
      <c r="S89" s="126">
        <f t="shared" si="89"/>
        <v>57029.919200000004</v>
      </c>
      <c r="T89" s="8">
        <f t="shared" si="90"/>
        <v>2.0386225415102335E-2</v>
      </c>
      <c r="U89" s="2">
        <v>0.48199076117972628</v>
      </c>
      <c r="V89" s="2">
        <v>0.51800923882027372</v>
      </c>
      <c r="W89">
        <v>0</v>
      </c>
      <c r="Y89" s="3">
        <f t="shared" si="91"/>
        <v>7443.15</v>
      </c>
      <c r="Z89" s="3">
        <f t="shared" si="92"/>
        <v>246.59396630737922</v>
      </c>
      <c r="AA89" s="3">
        <f t="shared" si="93"/>
        <v>7689.7439663073792</v>
      </c>
      <c r="AB89" s="3"/>
      <c r="AC89" s="3">
        <f t="shared" si="94"/>
        <v>5394.1874539674918</v>
      </c>
      <c r="AD89" s="3">
        <f t="shared" si="95"/>
        <v>4279.9356777529847</v>
      </c>
      <c r="AE89" s="3">
        <f t="shared" si="96"/>
        <v>1136.4343655959465</v>
      </c>
      <c r="AF89" s="3">
        <f t="shared" si="97"/>
        <v>0</v>
      </c>
      <c r="AG89" s="8">
        <f t="shared" si="98"/>
        <v>2.5799299089768177E-2</v>
      </c>
      <c r="AH89" s="3">
        <f t="shared" si="99"/>
        <v>2937.7043816925952</v>
      </c>
      <c r="AI89" s="3">
        <f t="shared" si="100"/>
        <v>13748.261879009016</v>
      </c>
      <c r="AJ89" s="67"/>
      <c r="AK89" s="3">
        <f t="shared" si="101"/>
        <v>21438</v>
      </c>
      <c r="AL89" s="5"/>
      <c r="AM89" s="10">
        <v>0.22089913426439395</v>
      </c>
      <c r="AN89" s="10">
        <v>0.11987901359262332</v>
      </c>
      <c r="AO89" s="10">
        <v>0.16834821379218742</v>
      </c>
      <c r="AP89" s="10">
        <v>0.49087363835079528</v>
      </c>
      <c r="AQ89" s="10">
        <v>0</v>
      </c>
      <c r="AR89" s="10">
        <v>5.7592897941126597E-2</v>
      </c>
      <c r="AS89" s="10">
        <v>0.13799346212212837</v>
      </c>
      <c r="AT89" s="10">
        <v>0.40097024140474025</v>
      </c>
      <c r="AU89" s="84">
        <v>0.40344339853200473</v>
      </c>
      <c r="AV89" s="84">
        <f t="shared" si="102"/>
        <v>5.7592897941126597E-2</v>
      </c>
      <c r="AW89" s="10">
        <v>0</v>
      </c>
      <c r="AX89" s="10">
        <f t="shared" si="103"/>
        <v>0.25841419162898377</v>
      </c>
      <c r="AY89" s="10">
        <f t="shared" si="104"/>
        <v>0.17871681296141925</v>
      </c>
      <c r="AZ89" s="10">
        <f t="shared" si="105"/>
        <v>0.18272970353458956</v>
      </c>
      <c r="BA89" s="10">
        <f t="shared" si="106"/>
        <v>0.38013929187500739</v>
      </c>
      <c r="BC89" s="13">
        <f t="shared" si="107"/>
        <v>5539.8834401421536</v>
      </c>
      <c r="BD89" s="13">
        <f t="shared" si="108"/>
        <v>3831.3310362669058</v>
      </c>
      <c r="BE89" s="13">
        <f t="shared" si="109"/>
        <v>3917.3593843745311</v>
      </c>
      <c r="BF89" s="13">
        <f t="shared" si="110"/>
        <v>8149.426139216408</v>
      </c>
      <c r="BH89" s="13">
        <f t="shared" si="111"/>
        <v>5870.2830140654441</v>
      </c>
      <c r="BI89" s="13">
        <f t="shared" si="112"/>
        <v>3858.8488188426199</v>
      </c>
      <c r="BJ89" s="13">
        <f t="shared" si="113"/>
        <v>3930.0345381960424</v>
      </c>
      <c r="BK89" s="13">
        <f t="shared" si="114"/>
        <v>7842.8720821109036</v>
      </c>
      <c r="BL89" s="13">
        <f t="shared" si="115"/>
        <v>21502.038453215013</v>
      </c>
      <c r="BM89" s="71">
        <f t="shared" si="116"/>
        <v>0.99702174966553281</v>
      </c>
      <c r="BO89" s="13">
        <f t="shared" si="117"/>
        <v>5852.7998417153867</v>
      </c>
      <c r="BP89" s="13">
        <f t="shared" si="118"/>
        <v>3847.3562010572437</v>
      </c>
      <c r="BQ89" s="13">
        <f t="shared" si="119"/>
        <v>3918.3299115181926</v>
      </c>
      <c r="BR89" s="13">
        <f t="shared" si="120"/>
        <v>7819.5140457091738</v>
      </c>
    </row>
    <row r="90" spans="1:70" x14ac:dyDescent="0.35">
      <c r="A90">
        <v>37</v>
      </c>
      <c r="B90" t="s">
        <v>67</v>
      </c>
      <c r="C90">
        <v>36826</v>
      </c>
      <c r="D90">
        <v>1421</v>
      </c>
      <c r="E90">
        <v>1876</v>
      </c>
      <c r="F90">
        <v>406</v>
      </c>
      <c r="G90">
        <v>472</v>
      </c>
      <c r="H90">
        <v>521</v>
      </c>
      <c r="I90" s="65">
        <f t="shared" si="82"/>
        <v>49</v>
      </c>
      <c r="J90" s="8">
        <f t="shared" si="83"/>
        <v>6.7433760092700779E-5</v>
      </c>
      <c r="K90" s="65">
        <f t="shared" si="84"/>
        <v>115</v>
      </c>
      <c r="L90" s="8">
        <f t="shared" si="85"/>
        <v>8.8964599052024183E-5</v>
      </c>
      <c r="M90">
        <v>1506</v>
      </c>
      <c r="N90" s="8">
        <f t="shared" si="86"/>
        <v>7.8620107484023434E-5</v>
      </c>
      <c r="O90" s="3">
        <v>1301.5060429736843</v>
      </c>
      <c r="P90" s="8">
        <f t="shared" si="87"/>
        <v>0.69376654742733701</v>
      </c>
      <c r="Q90" s="8">
        <f t="shared" si="88"/>
        <v>1.2623859619900499E-4</v>
      </c>
      <c r="R90" s="8">
        <v>0.1003</v>
      </c>
      <c r="S90" s="126">
        <f t="shared" si="89"/>
        <v>188.1628</v>
      </c>
      <c r="T90" s="8">
        <f t="shared" si="90"/>
        <v>6.726169893533389E-5</v>
      </c>
      <c r="U90" s="2">
        <v>0.71390374331550799</v>
      </c>
      <c r="V90" s="2">
        <v>0.28609625668449201</v>
      </c>
      <c r="W90">
        <v>19</v>
      </c>
      <c r="Y90" s="3">
        <f t="shared" si="91"/>
        <v>54.449999999999996</v>
      </c>
      <c r="Z90" s="3">
        <f t="shared" si="92"/>
        <v>1.3619779411764705</v>
      </c>
      <c r="AA90" s="3">
        <f t="shared" si="93"/>
        <v>74.811977941176465</v>
      </c>
      <c r="AB90" s="3"/>
      <c r="AC90" s="3">
        <f t="shared" si="94"/>
        <v>28.314427985474786</v>
      </c>
      <c r="AD90" s="3">
        <f t="shared" si="95"/>
        <v>14.121091038577156</v>
      </c>
      <c r="AE90" s="3">
        <f t="shared" si="96"/>
        <v>26.50284987927774</v>
      </c>
      <c r="AF90" s="3">
        <f t="shared" si="97"/>
        <v>24.116091915287171</v>
      </c>
      <c r="AG90" s="8">
        <f t="shared" si="98"/>
        <v>0</v>
      </c>
      <c r="AH90" s="3">
        <f t="shared" si="99"/>
        <v>0</v>
      </c>
      <c r="AI90" s="3">
        <f t="shared" si="100"/>
        <v>44.822276988042518</v>
      </c>
      <c r="AJ90" s="67"/>
      <c r="AK90" s="3">
        <f t="shared" si="101"/>
        <v>120</v>
      </c>
      <c r="AL90" s="5"/>
      <c r="AM90" s="10">
        <v>0.23194090909090909</v>
      </c>
      <c r="AN90" s="10">
        <v>0.22939545454545457</v>
      </c>
      <c r="AO90" s="10">
        <v>0.1912393939393939</v>
      </c>
      <c r="AP90" s="10">
        <v>0.34742424242424241</v>
      </c>
      <c r="AQ90" s="10">
        <v>0</v>
      </c>
      <c r="AR90" s="10">
        <v>0.90912146701417507</v>
      </c>
      <c r="AS90" s="10">
        <v>5.5287351735897057E-2</v>
      </c>
      <c r="AT90" s="10">
        <v>3.5591181249927883E-2</v>
      </c>
      <c r="AU90" s="84">
        <v>0</v>
      </c>
      <c r="AV90" s="84">
        <f t="shared" si="102"/>
        <v>0.90912146701417507</v>
      </c>
      <c r="AW90" s="10">
        <v>0.3</v>
      </c>
      <c r="AX90" s="10">
        <f t="shared" si="103"/>
        <v>0.28380593665014964</v>
      </c>
      <c r="AY90" s="10">
        <f t="shared" si="104"/>
        <v>9.023098819276712E-2</v>
      </c>
      <c r="AZ90" s="10">
        <f t="shared" si="105"/>
        <v>0.13768300860258895</v>
      </c>
      <c r="BA90" s="10">
        <f t="shared" si="106"/>
        <v>0.4882800665544943</v>
      </c>
      <c r="BC90" s="13">
        <f t="shared" si="107"/>
        <v>34.056712398017957</v>
      </c>
      <c r="BD90" s="13">
        <f t="shared" si="108"/>
        <v>10.827718583132054</v>
      </c>
      <c r="BE90" s="13">
        <f t="shared" si="109"/>
        <v>16.521961032310674</v>
      </c>
      <c r="BF90" s="13">
        <f t="shared" si="110"/>
        <v>58.593607986539318</v>
      </c>
      <c r="BH90" s="13">
        <f t="shared" si="111"/>
        <v>36.087860415320726</v>
      </c>
      <c r="BI90" s="13">
        <f t="shared" si="112"/>
        <v>10.905486544955567</v>
      </c>
      <c r="BJ90" s="13">
        <f t="shared" si="113"/>
        <v>16.575420104346005</v>
      </c>
      <c r="BK90" s="13">
        <f t="shared" si="114"/>
        <v>56.389513128585286</v>
      </c>
      <c r="BL90" s="13">
        <f t="shared" si="115"/>
        <v>119.95828019320757</v>
      </c>
      <c r="BM90" s="71">
        <f t="shared" si="116"/>
        <v>1.0003477859696324</v>
      </c>
      <c r="BO90" s="13">
        <f t="shared" si="117"/>
        <v>36.100411266847225</v>
      </c>
      <c r="BP90" s="13">
        <f t="shared" si="118"/>
        <v>10.909279320167917</v>
      </c>
      <c r="BQ90" s="13">
        <f t="shared" si="119"/>
        <v>16.58118480289906</v>
      </c>
      <c r="BR90" s="13">
        <f t="shared" si="120"/>
        <v>56.409124610085804</v>
      </c>
    </row>
    <row r="91" spans="1:70" x14ac:dyDescent="0.35">
      <c r="A91">
        <v>65</v>
      </c>
      <c r="B91" t="s">
        <v>181</v>
      </c>
      <c r="C91">
        <v>99926</v>
      </c>
      <c r="D91">
        <v>100121</v>
      </c>
      <c r="E91">
        <v>117799</v>
      </c>
      <c r="F91">
        <v>26335</v>
      </c>
      <c r="G91">
        <v>28545</v>
      </c>
      <c r="H91">
        <v>31802</v>
      </c>
      <c r="I91" s="65">
        <f t="shared" si="82"/>
        <v>3257</v>
      </c>
      <c r="J91" s="8">
        <f t="shared" si="83"/>
        <v>4.4822807473862535E-3</v>
      </c>
      <c r="K91" s="65">
        <f t="shared" si="84"/>
        <v>5467</v>
      </c>
      <c r="L91" s="8">
        <f t="shared" si="85"/>
        <v>4.2292996784123148E-3</v>
      </c>
      <c r="M91">
        <v>106318</v>
      </c>
      <c r="N91" s="8">
        <f t="shared" si="86"/>
        <v>5.5502872426868551E-3</v>
      </c>
      <c r="O91" s="3">
        <v>2026.4840836645201</v>
      </c>
      <c r="P91" s="8">
        <f t="shared" si="87"/>
        <v>1.7202897169454071E-2</v>
      </c>
      <c r="Q91" s="8">
        <f t="shared" si="88"/>
        <v>1.9655729400759191E-4</v>
      </c>
      <c r="R91" s="8">
        <v>0.1293</v>
      </c>
      <c r="S91" s="126">
        <f t="shared" si="89"/>
        <v>15231.4107</v>
      </c>
      <c r="T91" s="8">
        <f t="shared" si="90"/>
        <v>5.4447029958303297E-3</v>
      </c>
      <c r="U91" s="2">
        <v>0.65792610250297978</v>
      </c>
      <c r="V91" s="2">
        <v>0.34207389749702022</v>
      </c>
      <c r="W91">
        <v>27</v>
      </c>
      <c r="Y91" s="3">
        <f t="shared" si="91"/>
        <v>1823.25</v>
      </c>
      <c r="Z91" s="3">
        <f t="shared" si="92"/>
        <v>49.17776817640047</v>
      </c>
      <c r="AA91" s="3">
        <f t="shared" si="93"/>
        <v>1899.4277681764004</v>
      </c>
      <c r="AB91" s="3"/>
      <c r="AC91" s="3">
        <f t="shared" si="94"/>
        <v>1882.0426928304362</v>
      </c>
      <c r="AD91" s="3">
        <f t="shared" si="95"/>
        <v>1143.074705205589</v>
      </c>
      <c r="AE91" s="3">
        <f t="shared" si="96"/>
        <v>41.265734986059094</v>
      </c>
      <c r="AF91" s="3">
        <f t="shared" si="97"/>
        <v>0</v>
      </c>
      <c r="AG91" s="8">
        <f t="shared" si="98"/>
        <v>0</v>
      </c>
      <c r="AH91" s="3">
        <f t="shared" si="99"/>
        <v>0</v>
      </c>
      <c r="AI91" s="3">
        <f t="shared" si="100"/>
        <v>3066.3831330220846</v>
      </c>
      <c r="AJ91" s="67"/>
      <c r="AK91" s="3">
        <f t="shared" si="101"/>
        <v>4966</v>
      </c>
      <c r="AL91" s="5"/>
      <c r="AM91" s="10">
        <v>0.22902630909813271</v>
      </c>
      <c r="AN91" s="10">
        <v>0.15125800238379031</v>
      </c>
      <c r="AO91" s="10">
        <v>0.19892232499006743</v>
      </c>
      <c r="AP91" s="10">
        <v>0.4207933635280095</v>
      </c>
      <c r="AQ91" s="10">
        <v>0.16715548015502332</v>
      </c>
      <c r="AR91" s="10">
        <v>0.13684928909732916</v>
      </c>
      <c r="AS91" s="10">
        <v>0.34277630169066325</v>
      </c>
      <c r="AT91" s="10">
        <v>0.26288832512950627</v>
      </c>
      <c r="AU91" s="84">
        <v>9.0330603927477951E-2</v>
      </c>
      <c r="AV91" s="84">
        <f t="shared" si="102"/>
        <v>0.30400476925235248</v>
      </c>
      <c r="AW91" s="10">
        <v>0</v>
      </c>
      <c r="AX91" s="10">
        <f t="shared" si="103"/>
        <v>0.25556148112431265</v>
      </c>
      <c r="AY91" s="10">
        <f t="shared" si="104"/>
        <v>0.16564430138045033</v>
      </c>
      <c r="AZ91" s="10">
        <f t="shared" si="105"/>
        <v>0.16251047257698858</v>
      </c>
      <c r="BA91" s="10">
        <f t="shared" si="106"/>
        <v>0.41628374491824849</v>
      </c>
      <c r="BC91" s="13">
        <f t="shared" si="107"/>
        <v>1269.1183152633366</v>
      </c>
      <c r="BD91" s="13">
        <f t="shared" si="108"/>
        <v>822.5896006553163</v>
      </c>
      <c r="BE91" s="13">
        <f t="shared" si="109"/>
        <v>807.02700681732529</v>
      </c>
      <c r="BF91" s="13">
        <f t="shared" si="110"/>
        <v>2067.2650772640218</v>
      </c>
      <c r="BH91" s="13">
        <f t="shared" si="111"/>
        <v>1344.8087436183582</v>
      </c>
      <c r="BI91" s="13">
        <f t="shared" si="112"/>
        <v>828.49768887990683</v>
      </c>
      <c r="BJ91" s="13">
        <f t="shared" si="113"/>
        <v>809.63825343675092</v>
      </c>
      <c r="BK91" s="13">
        <f t="shared" si="114"/>
        <v>1989.5015040109063</v>
      </c>
      <c r="BL91" s="13">
        <f t="shared" si="115"/>
        <v>4972.446189945922</v>
      </c>
      <c r="BM91" s="71">
        <f t="shared" si="116"/>
        <v>0.99870361795790652</v>
      </c>
      <c r="BO91" s="13">
        <f t="shared" si="117"/>
        <v>1343.0653577130811</v>
      </c>
      <c r="BP91" s="13">
        <f t="shared" si="118"/>
        <v>827.42363935412698</v>
      </c>
      <c r="BQ91" s="13">
        <f t="shared" si="119"/>
        <v>808.58865294440363</v>
      </c>
      <c r="BR91" s="13">
        <f t="shared" si="120"/>
        <v>1986.9223499883885</v>
      </c>
    </row>
    <row r="92" spans="1:70" x14ac:dyDescent="0.35">
      <c r="A92">
        <v>37</v>
      </c>
      <c r="B92" t="s">
        <v>68</v>
      </c>
      <c r="C92">
        <v>39003</v>
      </c>
      <c r="D92">
        <v>20501</v>
      </c>
      <c r="E92">
        <v>21640</v>
      </c>
      <c r="F92">
        <v>6859</v>
      </c>
      <c r="G92">
        <v>7004</v>
      </c>
      <c r="H92">
        <v>7189</v>
      </c>
      <c r="I92" s="65">
        <f t="shared" si="82"/>
        <v>185</v>
      </c>
      <c r="J92" s="8">
        <f t="shared" si="83"/>
        <v>2.5459684932958458E-4</v>
      </c>
      <c r="K92" s="65">
        <f t="shared" si="84"/>
        <v>330</v>
      </c>
      <c r="L92" s="8">
        <f t="shared" si="85"/>
        <v>2.5528971901885196E-4</v>
      </c>
      <c r="M92">
        <v>20602</v>
      </c>
      <c r="N92" s="8">
        <f t="shared" si="86"/>
        <v>1.0755188940145093E-3</v>
      </c>
      <c r="O92" s="3">
        <v>0</v>
      </c>
      <c r="P92" s="8">
        <f t="shared" si="87"/>
        <v>0</v>
      </c>
      <c r="Q92" s="8">
        <f t="shared" si="88"/>
        <v>0</v>
      </c>
      <c r="R92" s="8">
        <v>0.11260000000000001</v>
      </c>
      <c r="S92" s="126">
        <f t="shared" si="89"/>
        <v>2436.6640000000002</v>
      </c>
      <c r="T92" s="8">
        <f t="shared" si="90"/>
        <v>8.7102317979200156E-4</v>
      </c>
      <c r="U92" s="2">
        <v>0.88696444849589795</v>
      </c>
      <c r="V92" s="2">
        <v>0.11303555150410205</v>
      </c>
      <c r="W92">
        <v>106</v>
      </c>
      <c r="Y92" s="3">
        <f t="shared" si="91"/>
        <v>119.625</v>
      </c>
      <c r="Z92" s="3">
        <f t="shared" si="92"/>
        <v>2.2676407247037371</v>
      </c>
      <c r="AA92" s="3">
        <f t="shared" si="93"/>
        <v>227.89264072470374</v>
      </c>
      <c r="AB92" s="3"/>
      <c r="AC92" s="3">
        <f t="shared" si="94"/>
        <v>106.90141178189461</v>
      </c>
      <c r="AD92" s="3">
        <f t="shared" si="95"/>
        <v>182.86480736055995</v>
      </c>
      <c r="AE92" s="3">
        <f t="shared" si="96"/>
        <v>0</v>
      </c>
      <c r="AF92" s="3">
        <f t="shared" si="97"/>
        <v>174.36056311374733</v>
      </c>
      <c r="AG92" s="8">
        <f t="shared" si="98"/>
        <v>0</v>
      </c>
      <c r="AH92" s="3">
        <f t="shared" si="99"/>
        <v>0</v>
      </c>
      <c r="AI92" s="3">
        <f t="shared" si="100"/>
        <v>115.40565602870726</v>
      </c>
      <c r="AJ92" s="67"/>
      <c r="AK92" s="3">
        <f t="shared" si="101"/>
        <v>343</v>
      </c>
      <c r="AL92" s="5"/>
      <c r="AM92" s="10">
        <v>9.0282285019750844E-2</v>
      </c>
      <c r="AN92" s="10">
        <v>6.3737161956852015E-2</v>
      </c>
      <c r="AO92" s="10">
        <v>7.4473716195685186E-2</v>
      </c>
      <c r="AP92" s="10">
        <v>0.77150683682771193</v>
      </c>
      <c r="AQ92" s="10">
        <v>0</v>
      </c>
      <c r="AR92" s="10">
        <v>0</v>
      </c>
      <c r="AS92" s="10">
        <v>0</v>
      </c>
      <c r="AT92" s="10">
        <v>1.3660148558697238E-4</v>
      </c>
      <c r="AU92" s="84">
        <v>0.99986339851441308</v>
      </c>
      <c r="AV92" s="84">
        <f t="shared" si="102"/>
        <v>0</v>
      </c>
      <c r="AW92" s="10">
        <v>0.3</v>
      </c>
      <c r="AX92" s="10">
        <f t="shared" si="103"/>
        <v>0.39713283590707626</v>
      </c>
      <c r="AY92" s="10">
        <f t="shared" si="104"/>
        <v>0.22275762226364917</v>
      </c>
      <c r="AZ92" s="10">
        <f t="shared" si="105"/>
        <v>0.23109555079755595</v>
      </c>
      <c r="BA92" s="10">
        <f t="shared" si="106"/>
        <v>0.14901399103171864</v>
      </c>
      <c r="BC92" s="13">
        <f t="shared" si="107"/>
        <v>136.21656271612716</v>
      </c>
      <c r="BD92" s="13">
        <f t="shared" si="108"/>
        <v>76.405864436431671</v>
      </c>
      <c r="BE92" s="13">
        <f t="shared" si="109"/>
        <v>79.265773923561696</v>
      </c>
      <c r="BF92" s="13">
        <f t="shared" si="110"/>
        <v>51.111798923879491</v>
      </c>
      <c r="BH92" s="13">
        <f t="shared" si="111"/>
        <v>144.34054127433825</v>
      </c>
      <c r="BI92" s="13">
        <f t="shared" si="112"/>
        <v>76.95463454926427</v>
      </c>
      <c r="BJ92" s="13">
        <f t="shared" si="113"/>
        <v>79.522249211805558</v>
      </c>
      <c r="BK92" s="13">
        <f t="shared" si="114"/>
        <v>49.189144609525208</v>
      </c>
      <c r="BL92" s="13">
        <f t="shared" si="115"/>
        <v>350.00656964493328</v>
      </c>
      <c r="BM92" s="71">
        <f t="shared" si="116"/>
        <v>0.97998160533946221</v>
      </c>
      <c r="BO92" s="13">
        <f t="shared" si="117"/>
        <v>141.4510753535929</v>
      </c>
      <c r="BP92" s="13">
        <f t="shared" si="118"/>
        <v>75.414126303899636</v>
      </c>
      <c r="BQ92" s="13">
        <f t="shared" si="119"/>
        <v>77.930341442789995</v>
      </c>
      <c r="BR92" s="13">
        <f t="shared" si="120"/>
        <v>48.204456899717471</v>
      </c>
    </row>
    <row r="93" spans="1:70" x14ac:dyDescent="0.35">
      <c r="A93">
        <v>59</v>
      </c>
      <c r="B93" t="s">
        <v>135</v>
      </c>
      <c r="C93">
        <v>39290</v>
      </c>
      <c r="D93">
        <v>61949</v>
      </c>
      <c r="E93">
        <v>66198</v>
      </c>
      <c r="F93">
        <v>19844</v>
      </c>
      <c r="G93">
        <v>20245</v>
      </c>
      <c r="H93">
        <v>20618</v>
      </c>
      <c r="I93" s="65">
        <f t="shared" si="82"/>
        <v>373</v>
      </c>
      <c r="J93" s="8">
        <f t="shared" si="83"/>
        <v>5.1332229621586507E-4</v>
      </c>
      <c r="K93" s="65">
        <f t="shared" si="84"/>
        <v>774</v>
      </c>
      <c r="L93" s="8">
        <f t="shared" si="85"/>
        <v>5.9877043188058011E-4</v>
      </c>
      <c r="M93">
        <v>63542</v>
      </c>
      <c r="N93" s="8">
        <f t="shared" si="86"/>
        <v>3.3171838444553902E-3</v>
      </c>
      <c r="O93" s="3">
        <v>21280.270334585195</v>
      </c>
      <c r="P93" s="8">
        <f t="shared" si="87"/>
        <v>0.32146394656311661</v>
      </c>
      <c r="Q93" s="8">
        <f t="shared" si="88"/>
        <v>2.064063757733688E-3</v>
      </c>
      <c r="R93" s="8">
        <v>0.15484999999999999</v>
      </c>
      <c r="S93" s="126">
        <f t="shared" si="89"/>
        <v>10250.7603</v>
      </c>
      <c r="T93" s="8">
        <f t="shared" si="90"/>
        <v>3.6642925868283897E-3</v>
      </c>
      <c r="U93" s="2">
        <v>0.56854860045505051</v>
      </c>
      <c r="V93" s="2">
        <v>0.43145139954494949</v>
      </c>
      <c r="W93">
        <v>3</v>
      </c>
      <c r="Y93" s="3">
        <f t="shared" si="91"/>
        <v>330.82499999999999</v>
      </c>
      <c r="Z93" s="3">
        <f t="shared" si="92"/>
        <v>9.9580968239060272</v>
      </c>
      <c r="AA93" s="3">
        <f t="shared" si="93"/>
        <v>343.78309682390602</v>
      </c>
      <c r="AB93" s="3"/>
      <c r="AC93" s="3">
        <f t="shared" si="94"/>
        <v>215.53635997106315</v>
      </c>
      <c r="AD93" s="3">
        <f t="shared" si="95"/>
        <v>769.29084500726219</v>
      </c>
      <c r="AE93" s="3">
        <f t="shared" si="96"/>
        <v>433.33476099685117</v>
      </c>
      <c r="AF93" s="3">
        <f t="shared" si="97"/>
        <v>956.75451223199093</v>
      </c>
      <c r="AG93" s="8">
        <f t="shared" si="98"/>
        <v>0</v>
      </c>
      <c r="AH93" s="3">
        <f t="shared" si="99"/>
        <v>0</v>
      </c>
      <c r="AI93" s="3">
        <f t="shared" si="100"/>
        <v>461.40745374318544</v>
      </c>
      <c r="AJ93" s="67"/>
      <c r="AK93" s="3">
        <f t="shared" si="101"/>
        <v>805</v>
      </c>
      <c r="AL93" s="5"/>
      <c r="AM93" s="10">
        <v>0.27452594846288164</v>
      </c>
      <c r="AN93" s="10">
        <v>0.1821285948110129</v>
      </c>
      <c r="AO93" s="10">
        <v>0.20219687616628751</v>
      </c>
      <c r="AP93" s="10">
        <v>0.34114858055981795</v>
      </c>
      <c r="AQ93" s="10">
        <v>0</v>
      </c>
      <c r="AR93" s="10">
        <v>0.87946010733456359</v>
      </c>
      <c r="AS93" s="10">
        <v>0.11994442919577315</v>
      </c>
      <c r="AT93" s="10">
        <v>3.3562026361872409E-4</v>
      </c>
      <c r="AU93" s="84">
        <v>2.598432060445305E-4</v>
      </c>
      <c r="AV93" s="84">
        <f t="shared" si="102"/>
        <v>0.87946010733456359</v>
      </c>
      <c r="AW93" s="10">
        <v>0.2</v>
      </c>
      <c r="AX93" s="10">
        <f t="shared" si="103"/>
        <v>0.22587742933865437</v>
      </c>
      <c r="AY93" s="10">
        <f t="shared" si="104"/>
        <v>0.142987146024386</v>
      </c>
      <c r="AZ93" s="10">
        <f t="shared" si="105"/>
        <v>0.16095317183837313</v>
      </c>
      <c r="BA93" s="10">
        <f t="shared" si="106"/>
        <v>0.4701822527985865</v>
      </c>
      <c r="BC93" s="13">
        <f t="shared" si="107"/>
        <v>181.83133061761677</v>
      </c>
      <c r="BD93" s="13">
        <f t="shared" si="108"/>
        <v>115.10465254963073</v>
      </c>
      <c r="BE93" s="13">
        <f t="shared" si="109"/>
        <v>129.56730332989036</v>
      </c>
      <c r="BF93" s="13">
        <f t="shared" si="110"/>
        <v>378.49671350286212</v>
      </c>
      <c r="BH93" s="13">
        <f t="shared" si="111"/>
        <v>192.67578155437221</v>
      </c>
      <c r="BI93" s="13">
        <f t="shared" si="112"/>
        <v>115.93136910644385</v>
      </c>
      <c r="BJ93" s="13">
        <f t="shared" si="113"/>
        <v>129.98653611881841</v>
      </c>
      <c r="BK93" s="13">
        <f t="shared" si="114"/>
        <v>364.258937597753</v>
      </c>
      <c r="BL93" s="13">
        <f t="shared" si="115"/>
        <v>802.85262437738743</v>
      </c>
      <c r="BM93" s="71">
        <f t="shared" si="116"/>
        <v>1.0026746821987134</v>
      </c>
      <c r="BO93" s="13">
        <f t="shared" si="117"/>
        <v>193.19112803741888</v>
      </c>
      <c r="BP93" s="13">
        <f t="shared" si="118"/>
        <v>116.24144867566532</v>
      </c>
      <c r="BQ93" s="13">
        <f t="shared" si="119"/>
        <v>130.33420879304782</v>
      </c>
      <c r="BR93" s="13">
        <f t="shared" si="120"/>
        <v>365.23321449386793</v>
      </c>
    </row>
    <row r="94" spans="1:70" x14ac:dyDescent="0.35">
      <c r="A94">
        <v>37</v>
      </c>
      <c r="B94" t="s">
        <v>69</v>
      </c>
      <c r="C94">
        <v>39304</v>
      </c>
      <c r="D94">
        <v>5451</v>
      </c>
      <c r="E94">
        <v>5802</v>
      </c>
      <c r="F94">
        <v>1849</v>
      </c>
      <c r="G94">
        <v>1916</v>
      </c>
      <c r="H94">
        <v>2009</v>
      </c>
      <c r="I94" s="65">
        <f t="shared" si="82"/>
        <v>93</v>
      </c>
      <c r="J94" s="8">
        <f t="shared" si="83"/>
        <v>1.2798652425757495E-4</v>
      </c>
      <c r="K94" s="65">
        <f t="shared" si="84"/>
        <v>160</v>
      </c>
      <c r="L94" s="8">
        <f t="shared" si="85"/>
        <v>1.2377683346368582E-4</v>
      </c>
      <c r="M94">
        <v>5485</v>
      </c>
      <c r="N94" s="8">
        <f t="shared" si="86"/>
        <v>2.8634215773563649E-4</v>
      </c>
      <c r="O94" s="3">
        <v>0</v>
      </c>
      <c r="P94" s="8">
        <f t="shared" si="87"/>
        <v>0</v>
      </c>
      <c r="Q94" s="8">
        <f t="shared" si="88"/>
        <v>0</v>
      </c>
      <c r="R94" s="8">
        <v>0.12425</v>
      </c>
      <c r="S94" s="126">
        <f t="shared" si="89"/>
        <v>720.89850000000001</v>
      </c>
      <c r="T94" s="8">
        <f t="shared" si="90"/>
        <v>2.5769630272260937E-4</v>
      </c>
      <c r="U94" s="2">
        <v>0.94008714596949894</v>
      </c>
      <c r="V94" s="2">
        <v>5.9912854030501062E-2</v>
      </c>
      <c r="W94">
        <v>5</v>
      </c>
      <c r="Y94" s="3">
        <f t="shared" si="91"/>
        <v>55.274999999999999</v>
      </c>
      <c r="Z94" s="3">
        <f t="shared" si="92"/>
        <v>0.94503390522875796</v>
      </c>
      <c r="AA94" s="3">
        <f t="shared" si="93"/>
        <v>61.220033905228753</v>
      </c>
      <c r="AB94" s="3"/>
      <c r="AC94" s="3">
        <f t="shared" si="94"/>
        <v>53.739628625492962</v>
      </c>
      <c r="AD94" s="3">
        <f t="shared" si="95"/>
        <v>54.101412968311024</v>
      </c>
      <c r="AE94" s="3">
        <f t="shared" si="96"/>
        <v>0</v>
      </c>
      <c r="AF94" s="3">
        <f t="shared" si="97"/>
        <v>2.6134164670758651</v>
      </c>
      <c r="AG94" s="8">
        <f t="shared" si="98"/>
        <v>0</v>
      </c>
      <c r="AH94" s="3">
        <f t="shared" si="99"/>
        <v>0</v>
      </c>
      <c r="AI94" s="3">
        <f t="shared" si="100"/>
        <v>105.22762512672813</v>
      </c>
      <c r="AJ94" s="67"/>
      <c r="AK94" s="3">
        <f t="shared" si="101"/>
        <v>166</v>
      </c>
      <c r="AL94" s="5"/>
      <c r="AM94" s="10">
        <v>4.2862309368191714E-2</v>
      </c>
      <c r="AN94" s="10">
        <v>8.7825599128540294E-2</v>
      </c>
      <c r="AO94" s="10">
        <v>0.13488024691358025</v>
      </c>
      <c r="AP94" s="10">
        <v>0.73443184458968769</v>
      </c>
      <c r="AQ94" s="10">
        <v>0</v>
      </c>
      <c r="AR94" s="10">
        <v>9.6347046758680503E-7</v>
      </c>
      <c r="AS94" s="10">
        <v>0</v>
      </c>
      <c r="AT94" s="10">
        <v>3.1946942845789882E-2</v>
      </c>
      <c r="AU94" s="84">
        <v>0.96805209368374268</v>
      </c>
      <c r="AV94" s="84">
        <f t="shared" si="102"/>
        <v>9.6347046758680503E-7</v>
      </c>
      <c r="AW94" s="10">
        <v>0.3</v>
      </c>
      <c r="AX94" s="10">
        <f t="shared" si="103"/>
        <v>0.43506881642832351</v>
      </c>
      <c r="AY94" s="10">
        <f t="shared" si="104"/>
        <v>0.20348687252629855</v>
      </c>
      <c r="AZ94" s="10">
        <f t="shared" si="105"/>
        <v>0.18277032622323988</v>
      </c>
      <c r="BA94" s="10">
        <f t="shared" si="106"/>
        <v>0.17867398482213803</v>
      </c>
      <c r="BC94" s="13">
        <f t="shared" si="107"/>
        <v>72.221423527101706</v>
      </c>
      <c r="BD94" s="13">
        <f t="shared" si="108"/>
        <v>33.778820839365558</v>
      </c>
      <c r="BE94" s="13">
        <f t="shared" si="109"/>
        <v>30.339874153057821</v>
      </c>
      <c r="BF94" s="13">
        <f t="shared" si="110"/>
        <v>29.659881480474912</v>
      </c>
      <c r="BH94" s="13">
        <f t="shared" si="111"/>
        <v>76.528721292354973</v>
      </c>
      <c r="BI94" s="13">
        <f t="shared" si="112"/>
        <v>34.021430584835983</v>
      </c>
      <c r="BJ94" s="13">
        <f t="shared" si="113"/>
        <v>30.438042979065777</v>
      </c>
      <c r="BK94" s="13">
        <f t="shared" si="114"/>
        <v>28.544176295130139</v>
      </c>
      <c r="BL94" s="13">
        <f t="shared" si="115"/>
        <v>169.53237115138688</v>
      </c>
      <c r="BM94" s="71">
        <f t="shared" si="116"/>
        <v>0.97916403146256603</v>
      </c>
      <c r="BO94" s="13">
        <f t="shared" si="117"/>
        <v>74.934171263297415</v>
      </c>
      <c r="BP94" s="13">
        <f t="shared" si="118"/>
        <v>33.312561127571847</v>
      </c>
      <c r="BQ94" s="13">
        <f t="shared" si="119"/>
        <v>29.803836873212898</v>
      </c>
      <c r="BR94" s="13">
        <f t="shared" si="120"/>
        <v>27.94943073591784</v>
      </c>
    </row>
    <row r="95" spans="1:70" x14ac:dyDescent="0.35">
      <c r="A95">
        <v>37</v>
      </c>
      <c r="B95" t="s">
        <v>71</v>
      </c>
      <c r="C95">
        <v>40032</v>
      </c>
      <c r="D95">
        <v>49441</v>
      </c>
      <c r="E95">
        <v>52447</v>
      </c>
      <c r="F95">
        <v>14985</v>
      </c>
      <c r="G95">
        <v>15525</v>
      </c>
      <c r="H95">
        <v>16204</v>
      </c>
      <c r="I95" s="65">
        <f t="shared" si="82"/>
        <v>679</v>
      </c>
      <c r="J95" s="8">
        <f t="shared" si="83"/>
        <v>9.3443924699885368E-4</v>
      </c>
      <c r="K95" s="65">
        <f t="shared" si="84"/>
        <v>1219</v>
      </c>
      <c r="L95" s="8">
        <f t="shared" si="85"/>
        <v>9.4302474995145629E-4</v>
      </c>
      <c r="M95">
        <v>49558</v>
      </c>
      <c r="N95" s="8">
        <f t="shared" si="86"/>
        <v>2.5871549048427844E-3</v>
      </c>
      <c r="O95" s="3">
        <v>0</v>
      </c>
      <c r="P95" s="8">
        <f t="shared" si="87"/>
        <v>0</v>
      </c>
      <c r="Q95" s="8">
        <f t="shared" si="88"/>
        <v>0</v>
      </c>
      <c r="R95" s="8">
        <v>0.17524999999999999</v>
      </c>
      <c r="S95" s="126">
        <f t="shared" si="89"/>
        <v>9191.3367499999986</v>
      </c>
      <c r="T95" s="8">
        <f t="shared" si="90"/>
        <v>3.2855852766421959E-3</v>
      </c>
      <c r="U95" s="2">
        <v>0.77809477419803774</v>
      </c>
      <c r="V95" s="2">
        <v>0.22190522580196226</v>
      </c>
      <c r="W95">
        <v>16</v>
      </c>
      <c r="Y95" s="3">
        <f t="shared" si="91"/>
        <v>445.5</v>
      </c>
      <c r="Z95" s="3">
        <f t="shared" si="92"/>
        <v>10.142557233317097</v>
      </c>
      <c r="AA95" s="3">
        <f t="shared" si="93"/>
        <v>471.64255723331712</v>
      </c>
      <c r="AB95" s="3"/>
      <c r="AC95" s="3">
        <f t="shared" si="94"/>
        <v>392.35707351300778</v>
      </c>
      <c r="AD95" s="3">
        <f t="shared" si="95"/>
        <v>689.78407534842097</v>
      </c>
      <c r="AE95" s="3">
        <f t="shared" si="96"/>
        <v>0</v>
      </c>
      <c r="AF95" s="3">
        <f t="shared" si="97"/>
        <v>285.66060384502453</v>
      </c>
      <c r="AG95" s="8">
        <f t="shared" si="98"/>
        <v>0</v>
      </c>
      <c r="AH95" s="3">
        <f t="shared" si="99"/>
        <v>0</v>
      </c>
      <c r="AI95" s="3">
        <f t="shared" si="100"/>
        <v>796.48054501640422</v>
      </c>
      <c r="AJ95" s="67"/>
      <c r="AK95" s="3">
        <f t="shared" si="101"/>
        <v>1268</v>
      </c>
      <c r="AL95" s="5"/>
      <c r="AM95" s="10">
        <v>0.16416312017256976</v>
      </c>
      <c r="AN95" s="10">
        <v>0.10788436434486115</v>
      </c>
      <c r="AO95" s="10">
        <v>0.15671784380581266</v>
      </c>
      <c r="AP95" s="10">
        <v>0.57123467167675634</v>
      </c>
      <c r="AQ95" s="10">
        <v>0</v>
      </c>
      <c r="AR95" s="10">
        <v>6.6779738721651409E-4</v>
      </c>
      <c r="AS95" s="10">
        <v>6.9644721562955056E-4</v>
      </c>
      <c r="AT95" s="10">
        <v>0.80488099307388117</v>
      </c>
      <c r="AU95" s="84">
        <v>0.19375476232327291</v>
      </c>
      <c r="AV95" s="84">
        <f t="shared" si="102"/>
        <v>6.6779738721651409E-4</v>
      </c>
      <c r="AW95" s="10">
        <v>0</v>
      </c>
      <c r="AX95" s="10">
        <f t="shared" si="103"/>
        <v>0.30905065984944585</v>
      </c>
      <c r="AY95" s="10">
        <f t="shared" si="104"/>
        <v>0.17418061101851173</v>
      </c>
      <c r="AZ95" s="10">
        <f t="shared" si="105"/>
        <v>0.1638698478921804</v>
      </c>
      <c r="BA95" s="10">
        <f t="shared" si="106"/>
        <v>0.35289888123986202</v>
      </c>
      <c r="BC95" s="13">
        <f t="shared" si="107"/>
        <v>391.87623668909737</v>
      </c>
      <c r="BD95" s="13">
        <f t="shared" si="108"/>
        <v>220.86101477147287</v>
      </c>
      <c r="BE95" s="13">
        <f t="shared" si="109"/>
        <v>207.78696712728475</v>
      </c>
      <c r="BF95" s="13">
        <f t="shared" si="110"/>
        <v>447.47578141214501</v>
      </c>
      <c r="BH95" s="13">
        <f t="shared" si="111"/>
        <v>415.24780091634364</v>
      </c>
      <c r="BI95" s="13">
        <f t="shared" si="112"/>
        <v>222.44730562611403</v>
      </c>
      <c r="BJ95" s="13">
        <f t="shared" si="113"/>
        <v>208.459290371598</v>
      </c>
      <c r="BK95" s="13">
        <f t="shared" si="114"/>
        <v>430.6432445064803</v>
      </c>
      <c r="BL95" s="13">
        <f t="shared" si="115"/>
        <v>1276.7976414205359</v>
      </c>
      <c r="BM95" s="71">
        <f t="shared" si="116"/>
        <v>0.9931096039535694</v>
      </c>
      <c r="BO95" s="13">
        <f t="shared" si="117"/>
        <v>412.38657911062069</v>
      </c>
      <c r="BP95" s="13">
        <f t="shared" si="118"/>
        <v>220.91455559088871</v>
      </c>
      <c r="BQ95" s="13">
        <f t="shared" si="119"/>
        <v>207.02292330137982</v>
      </c>
      <c r="BR95" s="13">
        <f t="shared" si="120"/>
        <v>427.67594199711078</v>
      </c>
    </row>
    <row r="96" spans="1:70" x14ac:dyDescent="0.35">
      <c r="A96">
        <v>59</v>
      </c>
      <c r="B96" t="s">
        <v>137</v>
      </c>
      <c r="C96">
        <v>40256</v>
      </c>
      <c r="D96">
        <v>15980</v>
      </c>
      <c r="E96">
        <v>16089</v>
      </c>
      <c r="F96">
        <v>5108</v>
      </c>
      <c r="G96">
        <v>5115</v>
      </c>
      <c r="H96">
        <v>5129</v>
      </c>
      <c r="I96" s="65">
        <f t="shared" si="82"/>
        <v>14</v>
      </c>
      <c r="J96" s="8">
        <f t="shared" si="83"/>
        <v>1.9266788597914507E-5</v>
      </c>
      <c r="K96" s="65">
        <f t="shared" si="84"/>
        <v>21</v>
      </c>
      <c r="L96" s="8">
        <f t="shared" si="85"/>
        <v>1.6245709392108764E-5</v>
      </c>
      <c r="M96">
        <v>15820</v>
      </c>
      <c r="N96" s="8">
        <f t="shared" si="86"/>
        <v>8.2587656068874556E-4</v>
      </c>
      <c r="O96" s="3">
        <v>643.77071081752172</v>
      </c>
      <c r="P96" s="8">
        <f t="shared" si="87"/>
        <v>4.0013096576388942E-2</v>
      </c>
      <c r="Q96" s="8">
        <f t="shared" si="88"/>
        <v>6.2442054146714981E-5</v>
      </c>
      <c r="R96" s="8">
        <v>0.20574999999999999</v>
      </c>
      <c r="S96" s="126">
        <f t="shared" si="89"/>
        <v>3310.3117499999998</v>
      </c>
      <c r="T96" s="8">
        <f t="shared" si="90"/>
        <v>1.1833220610588185E-3</v>
      </c>
      <c r="U96" s="2">
        <v>0.68106786223761973</v>
      </c>
      <c r="V96" s="2">
        <v>0.31893213776238027</v>
      </c>
      <c r="W96">
        <v>1</v>
      </c>
      <c r="Y96" s="3">
        <f t="shared" si="91"/>
        <v>5.7749999999999995</v>
      </c>
      <c r="Z96" s="3">
        <f t="shared" si="92"/>
        <v>0.1510891583452211</v>
      </c>
      <c r="AA96" s="3">
        <f t="shared" si="93"/>
        <v>6.9260891583452207</v>
      </c>
      <c r="AB96" s="3"/>
      <c r="AC96" s="3">
        <f t="shared" si="94"/>
        <v>8.0898365672785104</v>
      </c>
      <c r="AD96" s="3">
        <f t="shared" si="95"/>
        <v>248.42962364410849</v>
      </c>
      <c r="AE96" s="3">
        <f t="shared" si="96"/>
        <v>13.10924263285782</v>
      </c>
      <c r="AF96" s="3">
        <f t="shared" si="97"/>
        <v>254.70853675464576</v>
      </c>
      <c r="AG96" s="8">
        <f t="shared" si="98"/>
        <v>0</v>
      </c>
      <c r="AH96" s="3">
        <f t="shared" si="99"/>
        <v>0</v>
      </c>
      <c r="AI96" s="3">
        <f t="shared" si="100"/>
        <v>14.920166089599093</v>
      </c>
      <c r="AJ96" s="67"/>
      <c r="AK96" s="3">
        <f t="shared" si="101"/>
        <v>22</v>
      </c>
      <c r="AL96" s="5"/>
      <c r="AM96" s="10">
        <v>0.20763446097411861</v>
      </c>
      <c r="AN96" s="10">
        <v>0.12959984376061409</v>
      </c>
      <c r="AO96" s="10">
        <v>0.19129033190679987</v>
      </c>
      <c r="AP96" s="10">
        <v>0.47147536335846746</v>
      </c>
      <c r="AQ96" s="10">
        <v>0</v>
      </c>
      <c r="AR96" s="10">
        <v>0</v>
      </c>
      <c r="AS96" s="10">
        <v>0.75546375427606061</v>
      </c>
      <c r="AT96" s="10">
        <v>0.24346764704811152</v>
      </c>
      <c r="AU96" s="84">
        <v>1.0685986758279817E-3</v>
      </c>
      <c r="AV96" s="84">
        <f t="shared" si="102"/>
        <v>0</v>
      </c>
      <c r="AW96" s="10">
        <v>0</v>
      </c>
      <c r="AX96" s="10">
        <f t="shared" si="103"/>
        <v>0.26504652827412145</v>
      </c>
      <c r="AY96" s="10">
        <f t="shared" si="104"/>
        <v>0.17385639787742385</v>
      </c>
      <c r="AZ96" s="10">
        <f t="shared" si="105"/>
        <v>0.17125864447728334</v>
      </c>
      <c r="BA96" s="10">
        <f t="shared" si="106"/>
        <v>0.3898384293711713</v>
      </c>
      <c r="BC96" s="13">
        <f t="shared" si="107"/>
        <v>5.8310236220306724</v>
      </c>
      <c r="BD96" s="13">
        <f t="shared" si="108"/>
        <v>4</v>
      </c>
      <c r="BE96" s="13">
        <f t="shared" si="109"/>
        <v>3.7676901785002332</v>
      </c>
      <c r="BF96" s="13">
        <f t="shared" si="110"/>
        <v>8.5764454461657689</v>
      </c>
      <c r="BH96" s="13">
        <f t="shared" si="111"/>
        <v>6.1787868450428407</v>
      </c>
      <c r="BI96" s="13">
        <f t="shared" si="112"/>
        <v>4.0287292142759101</v>
      </c>
      <c r="BJ96" s="13">
        <f t="shared" si="113"/>
        <v>3.7798810570687853</v>
      </c>
      <c r="BK96" s="13">
        <f t="shared" si="114"/>
        <v>8.2538283560599695</v>
      </c>
      <c r="BL96" s="13">
        <f t="shared" si="115"/>
        <v>22.241225472447503</v>
      </c>
      <c r="BM96" s="71">
        <f t="shared" si="116"/>
        <v>0.98915412854627394</v>
      </c>
      <c r="BO96" s="13">
        <f t="shared" si="117"/>
        <v>6.1117725171815325</v>
      </c>
      <c r="BP96" s="13">
        <f t="shared" si="118"/>
        <v>4</v>
      </c>
      <c r="BQ96" s="13">
        <f t="shared" si="119"/>
        <v>3.7388849530134429</v>
      </c>
      <c r="BR96" s="13">
        <f t="shared" si="120"/>
        <v>8.1643083947090247</v>
      </c>
    </row>
    <row r="97" spans="1:70" x14ac:dyDescent="0.35">
      <c r="A97">
        <v>37</v>
      </c>
      <c r="B97" t="s">
        <v>73</v>
      </c>
      <c r="C97">
        <v>40340</v>
      </c>
      <c r="D97">
        <v>40448</v>
      </c>
      <c r="E97">
        <v>41601</v>
      </c>
      <c r="F97">
        <v>9563</v>
      </c>
      <c r="G97">
        <v>9716</v>
      </c>
      <c r="H97">
        <v>9889</v>
      </c>
      <c r="I97" s="65">
        <f t="shared" si="82"/>
        <v>173</v>
      </c>
      <c r="J97" s="8">
        <f t="shared" si="83"/>
        <v>2.380824591028007E-4</v>
      </c>
      <c r="K97" s="65">
        <f t="shared" si="84"/>
        <v>326</v>
      </c>
      <c r="L97" s="8">
        <f t="shared" si="85"/>
        <v>2.5219529818225984E-4</v>
      </c>
      <c r="M97">
        <v>40795</v>
      </c>
      <c r="N97" s="8">
        <f t="shared" si="86"/>
        <v>2.1296861120921225E-3</v>
      </c>
      <c r="O97" s="3">
        <v>18610.42507663654</v>
      </c>
      <c r="P97" s="8">
        <f t="shared" si="87"/>
        <v>0.44735523368756858</v>
      </c>
      <c r="Q97" s="8">
        <f t="shared" si="88"/>
        <v>1.8051041322662989E-3</v>
      </c>
      <c r="R97" s="8">
        <v>0.1045</v>
      </c>
      <c r="S97" s="126">
        <f t="shared" si="89"/>
        <v>4347.3045000000002</v>
      </c>
      <c r="T97" s="8">
        <f t="shared" si="90"/>
        <v>1.554011135353121E-3</v>
      </c>
      <c r="U97" s="2">
        <v>0.57001555901311407</v>
      </c>
      <c r="V97" s="2">
        <v>0.42998444098688593</v>
      </c>
      <c r="W97">
        <v>0</v>
      </c>
      <c r="Y97" s="3">
        <f t="shared" si="91"/>
        <v>126.22499999999999</v>
      </c>
      <c r="Z97" s="3">
        <f t="shared" si="92"/>
        <v>3.7929925122249388</v>
      </c>
      <c r="AA97" s="3">
        <f t="shared" si="93"/>
        <v>130.01799251222494</v>
      </c>
      <c r="AB97" s="3"/>
      <c r="AC97" s="3">
        <f t="shared" si="94"/>
        <v>99.967266152798729</v>
      </c>
      <c r="AD97" s="3">
        <f t="shared" si="95"/>
        <v>326.25302459846546</v>
      </c>
      <c r="AE97" s="3">
        <f t="shared" si="96"/>
        <v>378.96812285920134</v>
      </c>
      <c r="AF97" s="3">
        <f t="shared" si="97"/>
        <v>596.06930084507849</v>
      </c>
      <c r="AG97" s="8">
        <f t="shared" si="98"/>
        <v>0</v>
      </c>
      <c r="AH97" s="3">
        <f t="shared" si="99"/>
        <v>0</v>
      </c>
      <c r="AI97" s="3">
        <f t="shared" si="100"/>
        <v>209.11911276538706</v>
      </c>
      <c r="AJ97" s="67"/>
      <c r="AK97" s="3">
        <f t="shared" si="101"/>
        <v>339</v>
      </c>
      <c r="AL97" s="5"/>
      <c r="AM97" s="10">
        <v>0.24614533229606581</v>
      </c>
      <c r="AN97" s="10">
        <v>0.17253481884863303</v>
      </c>
      <c r="AO97" s="10">
        <v>0.19970325998370009</v>
      </c>
      <c r="AP97" s="10">
        <v>0.3816165888716011</v>
      </c>
      <c r="AQ97" s="10">
        <v>0</v>
      </c>
      <c r="AR97" s="10">
        <v>0.30465951090261983</v>
      </c>
      <c r="AS97" s="10">
        <v>0.69474270978893649</v>
      </c>
      <c r="AT97" s="10">
        <v>5.9777930844358924E-4</v>
      </c>
      <c r="AU97" s="84">
        <v>0</v>
      </c>
      <c r="AV97" s="84">
        <f t="shared" si="102"/>
        <v>0.30465951090261983</v>
      </c>
      <c r="AW97" s="10">
        <v>0</v>
      </c>
      <c r="AX97" s="10">
        <f t="shared" si="103"/>
        <v>0.26805955378769786</v>
      </c>
      <c r="AY97" s="10">
        <f t="shared" si="104"/>
        <v>0.14185538376662582</v>
      </c>
      <c r="AZ97" s="10">
        <f t="shared" si="105"/>
        <v>0.14237713980323669</v>
      </c>
      <c r="BA97" s="10">
        <f t="shared" si="106"/>
        <v>0.44770792264243964</v>
      </c>
      <c r="BC97" s="13">
        <f t="shared" si="107"/>
        <v>90.872188734029578</v>
      </c>
      <c r="BD97" s="13">
        <f t="shared" si="108"/>
        <v>48.088975096886152</v>
      </c>
      <c r="BE97" s="13">
        <f t="shared" si="109"/>
        <v>48.265850393297235</v>
      </c>
      <c r="BF97" s="13">
        <f t="shared" si="110"/>
        <v>151.77298577578705</v>
      </c>
      <c r="BH97" s="13">
        <f t="shared" si="111"/>
        <v>96.291821252223812</v>
      </c>
      <c r="BI97" s="13">
        <f t="shared" si="112"/>
        <v>48.434364714352988</v>
      </c>
      <c r="BJ97" s="13">
        <f t="shared" si="113"/>
        <v>48.422021175202346</v>
      </c>
      <c r="BK97" s="13">
        <f t="shared" si="114"/>
        <v>146.06379549002085</v>
      </c>
      <c r="BL97" s="13">
        <f t="shared" si="115"/>
        <v>339.21200263180003</v>
      </c>
      <c r="BM97" s="71">
        <f t="shared" si="116"/>
        <v>0.9993750143563459</v>
      </c>
      <c r="BO97" s="13">
        <f t="shared" si="117"/>
        <v>96.231640246339865</v>
      </c>
      <c r="BP97" s="13">
        <f t="shared" si="118"/>
        <v>48.404093931747013</v>
      </c>
      <c r="BQ97" s="13">
        <f t="shared" si="119"/>
        <v>48.391758107131132</v>
      </c>
      <c r="BR97" s="13">
        <f t="shared" si="120"/>
        <v>145.97250771478195</v>
      </c>
    </row>
    <row r="98" spans="1:70" x14ac:dyDescent="0.35">
      <c r="A98">
        <v>65</v>
      </c>
      <c r="B98" t="s">
        <v>168</v>
      </c>
      <c r="C98">
        <v>40354</v>
      </c>
      <c r="D98">
        <v>40427</v>
      </c>
      <c r="E98">
        <v>47662</v>
      </c>
      <c r="F98">
        <v>16008</v>
      </c>
      <c r="G98">
        <v>17332</v>
      </c>
      <c r="H98">
        <v>19392</v>
      </c>
      <c r="I98" s="65">
        <f t="shared" si="82"/>
        <v>2060</v>
      </c>
      <c r="J98" s="8">
        <f t="shared" si="83"/>
        <v>2.8349703222645632E-3</v>
      </c>
      <c r="K98" s="65">
        <f t="shared" si="84"/>
        <v>3384</v>
      </c>
      <c r="L98" s="8">
        <f t="shared" si="85"/>
        <v>2.6178800277569551E-3</v>
      </c>
      <c r="M98">
        <v>42098</v>
      </c>
      <c r="N98" s="8">
        <f t="shared" si="86"/>
        <v>2.1977086884876619E-3</v>
      </c>
      <c r="O98" s="3">
        <v>4386.7628877874213</v>
      </c>
      <c r="P98" s="8">
        <f t="shared" si="87"/>
        <v>9.203900146421512E-2</v>
      </c>
      <c r="Q98" s="8">
        <f t="shared" si="88"/>
        <v>4.2549075496176888E-4</v>
      </c>
      <c r="R98" s="8">
        <v>2.0199999999999999E-2</v>
      </c>
      <c r="S98" s="126">
        <f t="shared" si="89"/>
        <v>962.77239999999995</v>
      </c>
      <c r="T98" s="8">
        <f t="shared" si="90"/>
        <v>3.4415786389259114E-4</v>
      </c>
      <c r="U98" s="2">
        <v>0.71040485296056965</v>
      </c>
      <c r="V98" s="2">
        <v>0.28959514703943035</v>
      </c>
      <c r="W98">
        <v>30</v>
      </c>
      <c r="Y98" s="3">
        <f t="shared" si="91"/>
        <v>1092.3</v>
      </c>
      <c r="Z98" s="3">
        <f t="shared" si="92"/>
        <v>27.455867268890941</v>
      </c>
      <c r="AA98" s="3">
        <f t="shared" si="93"/>
        <v>1149.7558672688908</v>
      </c>
      <c r="AB98" s="3"/>
      <c r="AC98" s="3">
        <f t="shared" si="94"/>
        <v>1190.3616663281236</v>
      </c>
      <c r="AD98" s="3">
        <f t="shared" si="95"/>
        <v>72.253371600706515</v>
      </c>
      <c r="AE98" s="3">
        <f t="shared" si="96"/>
        <v>89.328604272464119</v>
      </c>
      <c r="AF98" s="3">
        <f t="shared" si="97"/>
        <v>0</v>
      </c>
      <c r="AG98" s="8">
        <f t="shared" si="98"/>
        <v>0</v>
      </c>
      <c r="AH98" s="3">
        <f t="shared" si="99"/>
        <v>0</v>
      </c>
      <c r="AI98" s="3">
        <f t="shared" si="100"/>
        <v>1351.9436422012943</v>
      </c>
      <c r="AJ98" s="67"/>
      <c r="AK98" s="3">
        <f t="shared" si="101"/>
        <v>2502</v>
      </c>
      <c r="AL98" s="5"/>
      <c r="AM98" s="10">
        <v>0.21636604246340499</v>
      </c>
      <c r="AN98" s="10">
        <v>0.13289251747329556</v>
      </c>
      <c r="AO98" s="10">
        <v>0.13556654270517379</v>
      </c>
      <c r="AP98" s="10">
        <v>0.51517489735812561</v>
      </c>
      <c r="AQ98" s="10">
        <v>1.1939165342982868E-2</v>
      </c>
      <c r="AR98" s="10">
        <v>0</v>
      </c>
      <c r="AS98" s="10">
        <v>3.6158397309830892E-2</v>
      </c>
      <c r="AT98" s="10">
        <v>0.45648937540730872</v>
      </c>
      <c r="AU98" s="84">
        <v>0.49541306193987766</v>
      </c>
      <c r="AV98" s="84">
        <f t="shared" si="102"/>
        <v>1.1939165342982868E-2</v>
      </c>
      <c r="AW98" s="10">
        <v>0</v>
      </c>
      <c r="AX98" s="10">
        <f t="shared" si="103"/>
        <v>0.26189161444167652</v>
      </c>
      <c r="AY98" s="10">
        <f t="shared" si="104"/>
        <v>0.17482704383569769</v>
      </c>
      <c r="AZ98" s="10">
        <f t="shared" si="105"/>
        <v>0.19418836371943538</v>
      </c>
      <c r="BA98" s="10">
        <f t="shared" si="106"/>
        <v>0.36909297800319041</v>
      </c>
      <c r="BC98" s="13">
        <f t="shared" si="107"/>
        <v>655.25281933307463</v>
      </c>
      <c r="BD98" s="13">
        <f t="shared" si="108"/>
        <v>437.41726367691564</v>
      </c>
      <c r="BE98" s="13">
        <f t="shared" si="109"/>
        <v>485.85928602602729</v>
      </c>
      <c r="BF98" s="13">
        <f t="shared" si="110"/>
        <v>923.47063096398244</v>
      </c>
      <c r="BH98" s="13">
        <f t="shared" si="111"/>
        <v>694.33220695176556</v>
      </c>
      <c r="BI98" s="13">
        <f t="shared" si="112"/>
        <v>440.55892725095475</v>
      </c>
      <c r="BJ98" s="13">
        <f t="shared" si="113"/>
        <v>487.4313504147463</v>
      </c>
      <c r="BK98" s="13">
        <f t="shared" si="114"/>
        <v>888.73276553595008</v>
      </c>
      <c r="BL98" s="13">
        <f t="shared" si="115"/>
        <v>2511.0552501534166</v>
      </c>
      <c r="BM98" s="71">
        <f t="shared" si="116"/>
        <v>0.99639384670932141</v>
      </c>
      <c r="BO98" s="13">
        <f t="shared" si="117"/>
        <v>691.82833857884236</v>
      </c>
      <c r="BP98" s="13">
        <f t="shared" si="118"/>
        <v>438.97020422571092</v>
      </c>
      <c r="BQ98" s="13">
        <f t="shared" si="119"/>
        <v>485.67359824646826</v>
      </c>
      <c r="BR98" s="13">
        <f t="shared" si="120"/>
        <v>885.52785894897875</v>
      </c>
    </row>
    <row r="99" spans="1:70" x14ac:dyDescent="0.35">
      <c r="A99">
        <v>37</v>
      </c>
      <c r="B99" t="s">
        <v>74</v>
      </c>
      <c r="C99">
        <v>40830</v>
      </c>
      <c r="D99">
        <v>33117</v>
      </c>
      <c r="E99">
        <v>34414</v>
      </c>
      <c r="F99">
        <v>11754</v>
      </c>
      <c r="G99">
        <v>12008</v>
      </c>
      <c r="H99">
        <v>12388</v>
      </c>
      <c r="I99" s="65">
        <f t="shared" si="82"/>
        <v>380</v>
      </c>
      <c r="J99" s="8">
        <f t="shared" si="83"/>
        <v>5.2295569051482237E-4</v>
      </c>
      <c r="K99" s="65">
        <f t="shared" si="84"/>
        <v>634</v>
      </c>
      <c r="L99" s="8">
        <f t="shared" si="85"/>
        <v>4.9046570259985507E-4</v>
      </c>
      <c r="M99">
        <v>33201</v>
      </c>
      <c r="N99" s="8">
        <f t="shared" si="86"/>
        <v>1.7332444811268674E-3</v>
      </c>
      <c r="O99" s="3">
        <v>11412.946219388374</v>
      </c>
      <c r="P99" s="8">
        <f t="shared" si="87"/>
        <v>0.33163672398989869</v>
      </c>
      <c r="Q99" s="8">
        <f t="shared" si="88"/>
        <v>1.1069901035100002E-3</v>
      </c>
      <c r="R99" s="8">
        <v>9.3399999999999997E-2</v>
      </c>
      <c r="S99" s="126">
        <f t="shared" si="89"/>
        <v>3214.2675999999997</v>
      </c>
      <c r="T99" s="8">
        <f t="shared" si="90"/>
        <v>1.1489895962900115E-3</v>
      </c>
      <c r="U99" s="2">
        <v>0.74199003203987179</v>
      </c>
      <c r="V99" s="2">
        <v>0.25800996796012821</v>
      </c>
      <c r="W99">
        <v>272</v>
      </c>
      <c r="Y99" s="3">
        <f t="shared" si="91"/>
        <v>209.54999999999998</v>
      </c>
      <c r="Z99" s="3">
        <f t="shared" si="92"/>
        <v>5.0355596075115692</v>
      </c>
      <c r="AA99" s="3">
        <f t="shared" si="93"/>
        <v>486.58555960751153</v>
      </c>
      <c r="AB99" s="3"/>
      <c r="AC99" s="3">
        <f t="shared" si="94"/>
        <v>219.58127825470243</v>
      </c>
      <c r="AD99" s="3">
        <f t="shared" si="95"/>
        <v>241.22177923558158</v>
      </c>
      <c r="AE99" s="3">
        <f t="shared" si="96"/>
        <v>232.40429959251168</v>
      </c>
      <c r="AF99" s="3">
        <f t="shared" si="97"/>
        <v>520.2440677761781</v>
      </c>
      <c r="AG99" s="8">
        <f t="shared" si="98"/>
        <v>0</v>
      </c>
      <c r="AH99" s="3">
        <f t="shared" si="99"/>
        <v>0</v>
      </c>
      <c r="AI99" s="3">
        <f t="shared" si="100"/>
        <v>172.96328930661753</v>
      </c>
      <c r="AJ99" s="67"/>
      <c r="AK99" s="3">
        <f t="shared" si="101"/>
        <v>660</v>
      </c>
      <c r="AL99" s="5"/>
      <c r="AM99" s="10">
        <v>0.19538001957992171</v>
      </c>
      <c r="AN99" s="10">
        <v>0.10255586507653963</v>
      </c>
      <c r="AO99" s="10">
        <v>0.15131038329180016</v>
      </c>
      <c r="AP99" s="10">
        <v>0.5507537320517385</v>
      </c>
      <c r="AQ99" s="10">
        <v>0</v>
      </c>
      <c r="AR99" s="10">
        <v>9.328758373286073E-5</v>
      </c>
      <c r="AS99" s="10">
        <v>1.4988106729634502E-4</v>
      </c>
      <c r="AT99" s="10">
        <v>0.73505858576270777</v>
      </c>
      <c r="AU99" s="84">
        <v>0.26469824558626304</v>
      </c>
      <c r="AV99" s="84">
        <f t="shared" si="102"/>
        <v>9.328758373286073E-5</v>
      </c>
      <c r="AW99" s="10">
        <v>0</v>
      </c>
      <c r="AX99" s="10">
        <f t="shared" si="103"/>
        <v>0.29344221014576988</v>
      </c>
      <c r="AY99" s="10">
        <f t="shared" si="104"/>
        <v>0.17684486065267252</v>
      </c>
      <c r="AZ99" s="10">
        <f t="shared" si="105"/>
        <v>0.16657357814918666</v>
      </c>
      <c r="BA99" s="10">
        <f t="shared" si="106"/>
        <v>0.36313935105237094</v>
      </c>
      <c r="BC99" s="13">
        <f t="shared" si="107"/>
        <v>193.67185869620812</v>
      </c>
      <c r="BD99" s="13">
        <f t="shared" si="108"/>
        <v>116.71760803076387</v>
      </c>
      <c r="BE99" s="13">
        <f t="shared" si="109"/>
        <v>109.93856157846319</v>
      </c>
      <c r="BF99" s="13">
        <f t="shared" si="110"/>
        <v>239.67197169456483</v>
      </c>
      <c r="BH99" s="13">
        <f t="shared" si="111"/>
        <v>205.2224807057782</v>
      </c>
      <c r="BI99" s="13">
        <f t="shared" si="112"/>
        <v>117.55590932348575</v>
      </c>
      <c r="BJ99" s="13">
        <f t="shared" si="113"/>
        <v>110.29428288003206</v>
      </c>
      <c r="BK99" s="13">
        <f t="shared" si="114"/>
        <v>230.65631659906273</v>
      </c>
      <c r="BL99" s="13">
        <f t="shared" si="115"/>
        <v>663.72898950835872</v>
      </c>
      <c r="BM99" s="71">
        <f t="shared" si="116"/>
        <v>0.99438175886950353</v>
      </c>
      <c r="BO99" s="13">
        <f t="shared" si="117"/>
        <v>204.06949132377449</v>
      </c>
      <c r="BP99" s="13">
        <f t="shared" si="118"/>
        <v>116.89545187859163</v>
      </c>
      <c r="BQ99" s="13">
        <f t="shared" si="119"/>
        <v>109.67462300349685</v>
      </c>
      <c r="BR99" s="13">
        <f t="shared" si="120"/>
        <v>229.36043379413707</v>
      </c>
    </row>
    <row r="100" spans="1:70" x14ac:dyDescent="0.35">
      <c r="A100">
        <v>59</v>
      </c>
      <c r="B100" t="s">
        <v>131</v>
      </c>
      <c r="C100">
        <v>39178</v>
      </c>
      <c r="D100">
        <v>23448</v>
      </c>
      <c r="E100">
        <v>23508</v>
      </c>
      <c r="F100">
        <v>10949</v>
      </c>
      <c r="G100">
        <v>10970</v>
      </c>
      <c r="H100">
        <v>11002</v>
      </c>
      <c r="I100" s="65">
        <f t="shared" si="82"/>
        <v>32</v>
      </c>
      <c r="J100" s="8">
        <f t="shared" si="83"/>
        <v>4.4038373938090305E-5</v>
      </c>
      <c r="K100" s="65">
        <f t="shared" si="84"/>
        <v>53</v>
      </c>
      <c r="L100" s="8">
        <f t="shared" si="85"/>
        <v>4.1001076084845925E-5</v>
      </c>
      <c r="M100">
        <v>23358</v>
      </c>
      <c r="N100" s="8">
        <f t="shared" si="86"/>
        <v>1.219394734802005E-3</v>
      </c>
      <c r="O100" s="3">
        <v>0</v>
      </c>
      <c r="P100" s="8">
        <f t="shared" si="87"/>
        <v>0</v>
      </c>
      <c r="Q100" s="8">
        <f t="shared" si="88"/>
        <v>0</v>
      </c>
      <c r="R100" s="8">
        <v>7.0199999999999999E-2</v>
      </c>
      <c r="S100" s="126">
        <f t="shared" si="89"/>
        <v>1650.2616</v>
      </c>
      <c r="T100" s="8">
        <f t="shared" si="90"/>
        <v>5.8991149634115994E-4</v>
      </c>
      <c r="U100" s="2">
        <v>0.62498807820696234</v>
      </c>
      <c r="V100" s="2">
        <v>0.37501192179303766</v>
      </c>
      <c r="W100">
        <v>0</v>
      </c>
      <c r="Y100" s="3">
        <f t="shared" si="91"/>
        <v>17.324999999999999</v>
      </c>
      <c r="Z100" s="3">
        <f t="shared" si="92"/>
        <v>0.48727285407725324</v>
      </c>
      <c r="AA100" s="3">
        <f t="shared" si="93"/>
        <v>17.812272854077253</v>
      </c>
      <c r="AB100" s="3"/>
      <c r="AC100" s="3">
        <f t="shared" si="94"/>
        <v>18.49105501092231</v>
      </c>
      <c r="AD100" s="3">
        <f t="shared" si="95"/>
        <v>123.84751019366207</v>
      </c>
      <c r="AE100" s="3">
        <f t="shared" si="96"/>
        <v>0</v>
      </c>
      <c r="AF100" s="3">
        <f t="shared" si="97"/>
        <v>105.01505100432593</v>
      </c>
      <c r="AG100" s="8">
        <f t="shared" si="98"/>
        <v>0</v>
      </c>
      <c r="AH100" s="3">
        <f t="shared" si="99"/>
        <v>0</v>
      </c>
      <c r="AI100" s="3">
        <f t="shared" si="100"/>
        <v>37.323514200258444</v>
      </c>
      <c r="AJ100" s="67"/>
      <c r="AK100" s="3">
        <f t="shared" si="101"/>
        <v>55</v>
      </c>
      <c r="AL100" s="5"/>
      <c r="AM100" s="10">
        <v>0.19128123986647594</v>
      </c>
      <c r="AN100" s="10">
        <v>9.594925830551583E-2</v>
      </c>
      <c r="AO100" s="10">
        <v>0.14499152490859957</v>
      </c>
      <c r="AP100" s="10">
        <v>0.56777797691940868</v>
      </c>
      <c r="AQ100" s="10">
        <v>0</v>
      </c>
      <c r="AR100" s="10">
        <v>0</v>
      </c>
      <c r="AS100" s="10">
        <v>3.3374183235552941E-3</v>
      </c>
      <c r="AT100" s="10">
        <v>0.12508554481669529</v>
      </c>
      <c r="AU100" s="84">
        <v>0.87157703685974941</v>
      </c>
      <c r="AV100" s="84">
        <f t="shared" si="102"/>
        <v>0</v>
      </c>
      <c r="AW100" s="10">
        <v>0.2</v>
      </c>
      <c r="AX100" s="10">
        <f t="shared" si="103"/>
        <v>0.28414872535613839</v>
      </c>
      <c r="AY100" s="10">
        <f t="shared" si="104"/>
        <v>0.20331268157823396</v>
      </c>
      <c r="AZ100" s="10">
        <f t="shared" si="105"/>
        <v>0.20099691771875466</v>
      </c>
      <c r="BA100" s="10">
        <f t="shared" si="106"/>
        <v>0.31154167534687299</v>
      </c>
      <c r="BC100" s="13">
        <f t="shared" si="107"/>
        <v>15.62817989458761</v>
      </c>
      <c r="BD100" s="13">
        <f t="shared" si="108"/>
        <v>11.182197486802867</v>
      </c>
      <c r="BE100" s="13">
        <f t="shared" si="109"/>
        <v>11.054830474531506</v>
      </c>
      <c r="BF100" s="13">
        <f t="shared" si="110"/>
        <v>17.134792144078016</v>
      </c>
      <c r="BH100" s="13">
        <f t="shared" si="111"/>
        <v>16.560247154514613</v>
      </c>
      <c r="BI100" s="13">
        <f t="shared" si="112"/>
        <v>11.262511423721342</v>
      </c>
      <c r="BJ100" s="13">
        <f t="shared" si="113"/>
        <v>11.090599895456819</v>
      </c>
      <c r="BK100" s="13">
        <f t="shared" si="114"/>
        <v>16.490238778025702</v>
      </c>
      <c r="BL100" s="13">
        <f t="shared" si="115"/>
        <v>55.40359725171848</v>
      </c>
      <c r="BM100" s="71">
        <f t="shared" si="116"/>
        <v>0.99271532406307861</v>
      </c>
      <c r="BO100" s="13">
        <f t="shared" si="117"/>
        <v>16.439611120558649</v>
      </c>
      <c r="BP100" s="13">
        <f t="shared" si="118"/>
        <v>11.180467677763657</v>
      </c>
      <c r="BQ100" s="13">
        <f t="shared" si="119"/>
        <v>11.009808469272361</v>
      </c>
      <c r="BR100" s="13">
        <f t="shared" si="120"/>
        <v>16.370112732405332</v>
      </c>
    </row>
    <row r="101" spans="1:70" x14ac:dyDescent="0.35">
      <c r="A101">
        <v>59</v>
      </c>
      <c r="B101" t="s">
        <v>132</v>
      </c>
      <c r="C101">
        <v>39220</v>
      </c>
      <c r="D101">
        <v>31155</v>
      </c>
      <c r="E101">
        <v>34004</v>
      </c>
      <c r="F101">
        <v>10666</v>
      </c>
      <c r="G101">
        <v>11669</v>
      </c>
      <c r="H101">
        <v>11704</v>
      </c>
      <c r="I101" s="65">
        <f t="shared" si="82"/>
        <v>35</v>
      </c>
      <c r="J101" s="8">
        <f t="shared" si="83"/>
        <v>4.8166971494786268E-5</v>
      </c>
      <c r="K101" s="65">
        <f t="shared" si="84"/>
        <v>1038</v>
      </c>
      <c r="L101" s="8">
        <f t="shared" si="85"/>
        <v>8.0300220709566173E-4</v>
      </c>
      <c r="M101">
        <v>31572</v>
      </c>
      <c r="N101" s="8">
        <f t="shared" si="86"/>
        <v>1.6482032094857822E-3</v>
      </c>
      <c r="O101" s="3">
        <v>11974.529684350588</v>
      </c>
      <c r="P101" s="8">
        <f t="shared" si="87"/>
        <v>0.3521506200550108</v>
      </c>
      <c r="Q101" s="8">
        <f t="shared" si="88"/>
        <v>1.1614604677838574E-3</v>
      </c>
      <c r="R101" s="8">
        <v>0.11105</v>
      </c>
      <c r="S101" s="126">
        <f t="shared" si="89"/>
        <v>3776.1441999999997</v>
      </c>
      <c r="T101" s="8">
        <f t="shared" si="90"/>
        <v>1.349841064848138E-3</v>
      </c>
      <c r="U101" s="2">
        <v>0.70659722222222221</v>
      </c>
      <c r="V101" s="2">
        <v>0.29340277777777779</v>
      </c>
      <c r="W101">
        <v>0</v>
      </c>
      <c r="Y101" s="3">
        <f t="shared" si="91"/>
        <v>827.47499999999991</v>
      </c>
      <c r="Z101" s="3">
        <f t="shared" si="92"/>
        <v>20.909546223958333</v>
      </c>
      <c r="AA101" s="3">
        <f t="shared" si="93"/>
        <v>848.3845462239583</v>
      </c>
      <c r="AB101" s="3"/>
      <c r="AC101" s="3">
        <f t="shared" si="94"/>
        <v>20.224591418196276</v>
      </c>
      <c r="AD101" s="3">
        <f t="shared" si="95"/>
        <v>283.38904407776187</v>
      </c>
      <c r="AE101" s="3">
        <f t="shared" si="96"/>
        <v>243.83994550973861</v>
      </c>
      <c r="AF101" s="3">
        <f t="shared" si="97"/>
        <v>316.00893925983496</v>
      </c>
      <c r="AG101" s="8">
        <f t="shared" si="98"/>
        <v>0</v>
      </c>
      <c r="AH101" s="3">
        <f t="shared" si="99"/>
        <v>0</v>
      </c>
      <c r="AI101" s="3">
        <f t="shared" si="100"/>
        <v>231.44464174586176</v>
      </c>
      <c r="AJ101" s="67"/>
      <c r="AK101" s="3">
        <f t="shared" si="101"/>
        <v>1080</v>
      </c>
      <c r="AL101" s="5"/>
      <c r="AM101" s="10">
        <v>0.19231104359567902</v>
      </c>
      <c r="AN101" s="10">
        <v>0.12247472672325101</v>
      </c>
      <c r="AO101" s="10">
        <v>0.17638138245884777</v>
      </c>
      <c r="AP101" s="10">
        <v>0.50883284722222222</v>
      </c>
      <c r="AQ101" s="10">
        <v>0</v>
      </c>
      <c r="AR101" s="10">
        <v>6.3562837674286291E-2</v>
      </c>
      <c r="AS101" s="10">
        <v>0.52231624418332923</v>
      </c>
      <c r="AT101" s="10">
        <v>0.41176255090524544</v>
      </c>
      <c r="AU101" s="84">
        <v>2.3583672371390091E-3</v>
      </c>
      <c r="AV101" s="84">
        <f t="shared" si="102"/>
        <v>6.3562837674286291E-2</v>
      </c>
      <c r="AW101" s="10">
        <v>0</v>
      </c>
      <c r="AX101" s="10">
        <f t="shared" si="103"/>
        <v>0.27270823696334123</v>
      </c>
      <c r="AY101" s="10">
        <f t="shared" si="104"/>
        <v>0.17741895639610542</v>
      </c>
      <c r="AZ101" s="10">
        <f t="shared" si="105"/>
        <v>0.17871311920125937</v>
      </c>
      <c r="BA101" s="10">
        <f t="shared" si="106"/>
        <v>0.37115968743929395</v>
      </c>
      <c r="BC101" s="13">
        <f t="shared" si="107"/>
        <v>294.52489592040854</v>
      </c>
      <c r="BD101" s="13">
        <f t="shared" si="108"/>
        <v>191.61247290779386</v>
      </c>
      <c r="BE101" s="13">
        <f t="shared" si="109"/>
        <v>193.01016873736012</v>
      </c>
      <c r="BF101" s="13">
        <f t="shared" si="110"/>
        <v>400.85246243443748</v>
      </c>
      <c r="BH101" s="13">
        <f t="shared" si="111"/>
        <v>312.09040991963582</v>
      </c>
      <c r="BI101" s="13">
        <f t="shared" si="112"/>
        <v>192.98869185582012</v>
      </c>
      <c r="BJ101" s="13">
        <f t="shared" si="113"/>
        <v>193.63467962283571</v>
      </c>
      <c r="BK101" s="13">
        <f t="shared" si="114"/>
        <v>385.77373829352223</v>
      </c>
      <c r="BL101" s="13">
        <f t="shared" si="115"/>
        <v>1084.4875196918138</v>
      </c>
      <c r="BM101" s="71">
        <f t="shared" si="116"/>
        <v>0.99586208267930187</v>
      </c>
      <c r="BO101" s="13">
        <f t="shared" si="117"/>
        <v>310.79900560680557</v>
      </c>
      <c r="BP101" s="13">
        <f t="shared" si="118"/>
        <v>192.19012060509104</v>
      </c>
      <c r="BQ101" s="13">
        <f t="shared" si="119"/>
        <v>192.83343532813655</v>
      </c>
      <c r="BR101" s="13">
        <f t="shared" si="120"/>
        <v>384.17743845996699</v>
      </c>
    </row>
    <row r="102" spans="1:70" x14ac:dyDescent="0.35">
      <c r="A102">
        <v>59</v>
      </c>
      <c r="B102" t="s">
        <v>133</v>
      </c>
      <c r="C102">
        <v>39248</v>
      </c>
      <c r="D102">
        <v>66084</v>
      </c>
      <c r="E102">
        <v>69711</v>
      </c>
      <c r="F102">
        <v>26058</v>
      </c>
      <c r="G102">
        <v>26128</v>
      </c>
      <c r="H102">
        <v>26232</v>
      </c>
      <c r="I102" s="65">
        <f t="shared" si="82"/>
        <v>104</v>
      </c>
      <c r="J102" s="8">
        <f t="shared" si="83"/>
        <v>1.4312471529879348E-4</v>
      </c>
      <c r="K102" s="65">
        <f t="shared" si="84"/>
        <v>174</v>
      </c>
      <c r="L102" s="8">
        <f t="shared" si="85"/>
        <v>1.3460730639175831E-4</v>
      </c>
      <c r="M102">
        <v>66748</v>
      </c>
      <c r="N102" s="8">
        <f t="shared" si="86"/>
        <v>3.4845517492321358E-3</v>
      </c>
      <c r="O102" s="3">
        <v>4420.7069910484652</v>
      </c>
      <c r="P102" s="8">
        <f t="shared" si="87"/>
        <v>6.3414769420155573E-2</v>
      </c>
      <c r="Q102" s="8">
        <f t="shared" si="88"/>
        <v>4.2878313763493553E-4</v>
      </c>
      <c r="R102" s="8">
        <v>4.87E-2</v>
      </c>
      <c r="S102" s="126">
        <f t="shared" si="89"/>
        <v>3394.9257000000002</v>
      </c>
      <c r="T102" s="8">
        <f t="shared" si="90"/>
        <v>1.2135686243042072E-3</v>
      </c>
      <c r="U102" s="2">
        <v>0.70536390827517448</v>
      </c>
      <c r="V102" s="2">
        <v>0.29463609172482552</v>
      </c>
      <c r="W102">
        <v>0</v>
      </c>
      <c r="Y102" s="3">
        <f t="shared" si="91"/>
        <v>57.75</v>
      </c>
      <c r="Z102" s="3">
        <f t="shared" si="92"/>
        <v>1.4617832003988036</v>
      </c>
      <c r="AA102" s="3">
        <f t="shared" si="93"/>
        <v>59.211783200398806</v>
      </c>
      <c r="AB102" s="3"/>
      <c r="AC102" s="3">
        <f t="shared" si="94"/>
        <v>60.095928785497506</v>
      </c>
      <c r="AD102" s="3">
        <f t="shared" si="95"/>
        <v>254.77966356211365</v>
      </c>
      <c r="AE102" s="3">
        <f t="shared" si="96"/>
        <v>90.019815410415291</v>
      </c>
      <c r="AF102" s="3">
        <f t="shared" si="97"/>
        <v>283.09536176117217</v>
      </c>
      <c r="AG102" s="8">
        <f t="shared" si="98"/>
        <v>0</v>
      </c>
      <c r="AH102" s="3">
        <f t="shared" si="99"/>
        <v>0</v>
      </c>
      <c r="AI102" s="3">
        <f t="shared" si="100"/>
        <v>121.80004599685424</v>
      </c>
      <c r="AJ102" s="67"/>
      <c r="AK102" s="3">
        <f t="shared" si="101"/>
        <v>181</v>
      </c>
      <c r="AL102" s="5"/>
      <c r="AM102" s="10">
        <v>0.18833952941176468</v>
      </c>
      <c r="AN102" s="10">
        <v>0.144354216550349</v>
      </c>
      <c r="AO102" s="10">
        <v>0.16321646133599194</v>
      </c>
      <c r="AP102" s="10">
        <v>0.50408979270189436</v>
      </c>
      <c r="AQ102" s="10">
        <v>0</v>
      </c>
      <c r="AR102" s="10">
        <v>0</v>
      </c>
      <c r="AS102" s="10">
        <v>5.6395094890421014E-2</v>
      </c>
      <c r="AT102" s="10">
        <v>0.4481594865650424</v>
      </c>
      <c r="AU102" s="84">
        <v>0.49544541854453666</v>
      </c>
      <c r="AV102" s="84">
        <f t="shared" si="102"/>
        <v>0</v>
      </c>
      <c r="AW102" s="10">
        <v>0</v>
      </c>
      <c r="AX102" s="10">
        <f t="shared" si="103"/>
        <v>0.27469399405529843</v>
      </c>
      <c r="AY102" s="10">
        <f t="shared" si="104"/>
        <v>0.1664792114825564</v>
      </c>
      <c r="AZ102" s="10">
        <f t="shared" si="105"/>
        <v>0.18529557976268729</v>
      </c>
      <c r="BA102" s="10">
        <f t="shared" si="106"/>
        <v>0.37353121469945788</v>
      </c>
      <c r="BC102" s="13">
        <f t="shared" si="107"/>
        <v>49.719612924009013</v>
      </c>
      <c r="BD102" s="13">
        <f t="shared" si="108"/>
        <v>30.132737278342709</v>
      </c>
      <c r="BE102" s="13">
        <f t="shared" si="109"/>
        <v>33.538499937046403</v>
      </c>
      <c r="BF102" s="13">
        <f t="shared" si="110"/>
        <v>67.609149860601875</v>
      </c>
      <c r="BH102" s="13">
        <f t="shared" si="111"/>
        <v>52.684898945496492</v>
      </c>
      <c r="BI102" s="13">
        <f t="shared" si="112"/>
        <v>30.349159744840012</v>
      </c>
      <c r="BJ102" s="13">
        <f t="shared" si="113"/>
        <v>33.647018355688424</v>
      </c>
      <c r="BK102" s="13">
        <f t="shared" si="114"/>
        <v>65.065920578789601</v>
      </c>
      <c r="BL102" s="13">
        <f t="shared" si="115"/>
        <v>181.74699762481453</v>
      </c>
      <c r="BM102" s="71">
        <f t="shared" si="116"/>
        <v>0.99588990390720744</v>
      </c>
      <c r="BO102" s="13">
        <f t="shared" si="117"/>
        <v>52.468358948191437</v>
      </c>
      <c r="BP102" s="13">
        <f t="shared" si="118"/>
        <v>30.224421781953207</v>
      </c>
      <c r="BQ102" s="13">
        <f t="shared" si="119"/>
        <v>33.50872587701059</v>
      </c>
      <c r="BR102" s="13">
        <f t="shared" si="120"/>
        <v>64.798493392844762</v>
      </c>
    </row>
    <row r="103" spans="1:70" x14ac:dyDescent="0.35">
      <c r="A103">
        <v>59</v>
      </c>
      <c r="B103" t="s">
        <v>134</v>
      </c>
      <c r="C103">
        <v>39259</v>
      </c>
      <c r="D103">
        <v>16302</v>
      </c>
      <c r="E103">
        <v>16532</v>
      </c>
      <c r="F103">
        <v>11415</v>
      </c>
      <c r="G103">
        <v>11439</v>
      </c>
      <c r="H103">
        <v>11513</v>
      </c>
      <c r="I103" s="65">
        <f t="shared" si="82"/>
        <v>74</v>
      </c>
      <c r="J103" s="8">
        <f t="shared" si="83"/>
        <v>1.0183873973183382E-4</v>
      </c>
      <c r="K103" s="65">
        <f t="shared" si="84"/>
        <v>98</v>
      </c>
      <c r="L103" s="8">
        <f t="shared" si="85"/>
        <v>7.5813310496507561E-5</v>
      </c>
      <c r="M103">
        <v>16518</v>
      </c>
      <c r="N103" s="8">
        <f t="shared" si="86"/>
        <v>8.6231536216540444E-4</v>
      </c>
      <c r="O103" s="3">
        <v>8376.4063531361826</v>
      </c>
      <c r="P103" s="8">
        <f t="shared" si="87"/>
        <v>0.50667834219309116</v>
      </c>
      <c r="Q103" s="8">
        <f t="shared" si="88"/>
        <v>8.1246321130889988E-4</v>
      </c>
      <c r="R103" s="8">
        <v>0.13350000000000001</v>
      </c>
      <c r="S103" s="126">
        <f t="shared" si="89"/>
        <v>2207.0219999999999</v>
      </c>
      <c r="T103" s="8">
        <f t="shared" si="90"/>
        <v>7.8893410019227215E-4</v>
      </c>
      <c r="U103" s="2">
        <v>0.7609101413207715</v>
      </c>
      <c r="V103" s="2">
        <v>0.2390898586792285</v>
      </c>
      <c r="W103">
        <v>0</v>
      </c>
      <c r="Y103" s="3">
        <f t="shared" si="91"/>
        <v>19.799999999999997</v>
      </c>
      <c r="Z103" s="3">
        <f t="shared" si="92"/>
        <v>0.46268927206470534</v>
      </c>
      <c r="AA103" s="3">
        <f t="shared" si="93"/>
        <v>20.262689272064701</v>
      </c>
      <c r="AB103" s="3"/>
      <c r="AC103" s="3">
        <f t="shared" si="94"/>
        <v>42.760564712757834</v>
      </c>
      <c r="AD103" s="3">
        <f t="shared" si="95"/>
        <v>165.63081855787982</v>
      </c>
      <c r="AE103" s="3">
        <f t="shared" si="96"/>
        <v>170.57057960159258</v>
      </c>
      <c r="AF103" s="3">
        <f t="shared" si="97"/>
        <v>297.27546098722132</v>
      </c>
      <c r="AG103" s="8">
        <f t="shared" si="98"/>
        <v>0</v>
      </c>
      <c r="AH103" s="3">
        <f t="shared" si="99"/>
        <v>0</v>
      </c>
      <c r="AI103" s="3">
        <f t="shared" si="100"/>
        <v>81.686501885008909</v>
      </c>
      <c r="AJ103" s="67"/>
      <c r="AK103" s="3">
        <f t="shared" si="101"/>
        <v>102</v>
      </c>
      <c r="AL103" s="5"/>
      <c r="AM103" s="10">
        <v>0.49981054128521918</v>
      </c>
      <c r="AN103" s="10">
        <v>0.20997819571593637</v>
      </c>
      <c r="AO103" s="10">
        <v>0.15371921500311078</v>
      </c>
      <c r="AP103" s="10">
        <v>0.13649204799573375</v>
      </c>
      <c r="AQ103" s="10">
        <v>0</v>
      </c>
      <c r="AR103" s="10">
        <v>0.38633616150484507</v>
      </c>
      <c r="AS103" s="10">
        <v>0.42455569911891883</v>
      </c>
      <c r="AT103" s="10">
        <v>0.1800380812820051</v>
      </c>
      <c r="AU103" s="84">
        <v>9.0700580942309223E-3</v>
      </c>
      <c r="AV103" s="84">
        <f t="shared" si="102"/>
        <v>0.38633616150484507</v>
      </c>
      <c r="AW103" s="10">
        <v>0</v>
      </c>
      <c r="AX103" s="10">
        <f t="shared" si="103"/>
        <v>0.11895848811857115</v>
      </c>
      <c r="AY103" s="10">
        <f t="shared" si="104"/>
        <v>0.13366722189976271</v>
      </c>
      <c r="AZ103" s="10">
        <f t="shared" si="105"/>
        <v>0.19004420292912788</v>
      </c>
      <c r="BA103" s="10">
        <f t="shared" si="106"/>
        <v>0.55733008705253817</v>
      </c>
      <c r="BC103" s="13">
        <f t="shared" si="107"/>
        <v>12.133765788094257</v>
      </c>
      <c r="BD103" s="13">
        <f t="shared" si="108"/>
        <v>13.634056633775797</v>
      </c>
      <c r="BE103" s="13">
        <f t="shared" si="109"/>
        <v>19.384508698771043</v>
      </c>
      <c r="BF103" s="13">
        <f t="shared" si="110"/>
        <v>56.847668879358892</v>
      </c>
      <c r="BH103" s="13">
        <f t="shared" si="111"/>
        <v>12.85742560689515</v>
      </c>
      <c r="BI103" s="13">
        <f t="shared" si="112"/>
        <v>13.731980567396207</v>
      </c>
      <c r="BJ103" s="13">
        <f t="shared" si="113"/>
        <v>19.447229936575109</v>
      </c>
      <c r="BK103" s="13">
        <f t="shared" si="114"/>
        <v>54.709250390221762</v>
      </c>
      <c r="BL103" s="13">
        <f t="shared" si="115"/>
        <v>100.74588650108822</v>
      </c>
      <c r="BM103" s="71">
        <f t="shared" si="116"/>
        <v>1.0124482849123397</v>
      </c>
      <c r="BO103" s="13">
        <f t="shared" si="117"/>
        <v>13.017478504088993</v>
      </c>
      <c r="BP103" s="13">
        <f t="shared" si="118"/>
        <v>13.902920173909868</v>
      </c>
      <c r="BQ103" s="13">
        <f t="shared" si="119"/>
        <v>19.689314595581379</v>
      </c>
      <c r="BR103" s="13">
        <f t="shared" si="120"/>
        <v>55.390286726419774</v>
      </c>
    </row>
    <row r="104" spans="1:70" x14ac:dyDescent="0.35">
      <c r="A104">
        <v>65</v>
      </c>
      <c r="B104" t="s">
        <v>167</v>
      </c>
      <c r="C104">
        <v>39486</v>
      </c>
      <c r="D104">
        <v>61487</v>
      </c>
      <c r="E104">
        <v>111621</v>
      </c>
      <c r="F104">
        <v>20468</v>
      </c>
      <c r="G104">
        <v>27745</v>
      </c>
      <c r="H104">
        <v>37760</v>
      </c>
      <c r="I104" s="65">
        <f t="shared" si="82"/>
        <v>10015</v>
      </c>
      <c r="J104" s="8">
        <f t="shared" si="83"/>
        <v>1.3782634843436699E-2</v>
      </c>
      <c r="K104" s="65">
        <f t="shared" si="84"/>
        <v>17292</v>
      </c>
      <c r="L104" s="8">
        <f t="shared" si="85"/>
        <v>1.3377181276587845E-2</v>
      </c>
      <c r="M104">
        <v>62949</v>
      </c>
      <c r="N104" s="8">
        <f t="shared" si="86"/>
        <v>3.2862265245762229E-3</v>
      </c>
      <c r="O104" s="3">
        <v>0</v>
      </c>
      <c r="P104" s="8">
        <f t="shared" si="87"/>
        <v>0</v>
      </c>
      <c r="Q104" s="8">
        <f t="shared" si="88"/>
        <v>0</v>
      </c>
      <c r="R104" s="8">
        <v>2.46E-2</v>
      </c>
      <c r="S104" s="126">
        <f t="shared" si="89"/>
        <v>2745.8766000000001</v>
      </c>
      <c r="T104" s="8">
        <f t="shared" si="90"/>
        <v>9.8155599928773508E-4</v>
      </c>
      <c r="U104" s="2">
        <v>0.6273430886443343</v>
      </c>
      <c r="V104" s="2">
        <v>0.3726569113556657</v>
      </c>
      <c r="W104">
        <v>73</v>
      </c>
      <c r="Y104" s="3">
        <f t="shared" si="91"/>
        <v>6003.5249999999996</v>
      </c>
      <c r="Z104" s="3">
        <f t="shared" si="92"/>
        <v>168.35680293112827</v>
      </c>
      <c r="AA104" s="3">
        <f t="shared" si="93"/>
        <v>6244.8818029311278</v>
      </c>
      <c r="AB104" s="3"/>
      <c r="AC104" s="3">
        <f t="shared" si="94"/>
        <v>5787.1223729495914</v>
      </c>
      <c r="AD104" s="3">
        <f t="shared" si="95"/>
        <v>206.07034679170755</v>
      </c>
      <c r="AE104" s="3">
        <f t="shared" si="96"/>
        <v>0</v>
      </c>
      <c r="AF104" s="3">
        <f t="shared" si="97"/>
        <v>0</v>
      </c>
      <c r="AG104" s="8">
        <f t="shared" si="98"/>
        <v>0</v>
      </c>
      <c r="AH104" s="3">
        <f t="shared" si="99"/>
        <v>0</v>
      </c>
      <c r="AI104" s="3">
        <f t="shared" si="100"/>
        <v>5993.1927197412988</v>
      </c>
      <c r="AJ104" s="67"/>
      <c r="AK104" s="3">
        <f t="shared" si="101"/>
        <v>12238</v>
      </c>
      <c r="AL104" s="5"/>
      <c r="AM104" s="10">
        <v>0.20409439472729468</v>
      </c>
      <c r="AN104" s="10">
        <v>0.15481552182851616</v>
      </c>
      <c r="AO104" s="10">
        <v>0.18420847825210621</v>
      </c>
      <c r="AP104" s="10">
        <v>0.45688160519208293</v>
      </c>
      <c r="AQ104" s="10">
        <v>0</v>
      </c>
      <c r="AR104" s="10">
        <v>0.43729922899453061</v>
      </c>
      <c r="AS104" s="10">
        <v>4.5313115948861123E-2</v>
      </c>
      <c r="AT104" s="10">
        <v>0.43864683062232562</v>
      </c>
      <c r="AU104" s="84">
        <v>7.8740824434282639E-2</v>
      </c>
      <c r="AV104" s="84">
        <f t="shared" si="102"/>
        <v>0.43729922899453061</v>
      </c>
      <c r="AW104" s="10">
        <v>0</v>
      </c>
      <c r="AX104" s="10">
        <f t="shared" si="103"/>
        <v>0.26802743830973164</v>
      </c>
      <c r="AY104" s="10">
        <f t="shared" si="104"/>
        <v>0.16386554165808739</v>
      </c>
      <c r="AZ104" s="10">
        <f t="shared" si="105"/>
        <v>0.16986739594596917</v>
      </c>
      <c r="BA104" s="10">
        <f t="shared" si="106"/>
        <v>0.39823962408621177</v>
      </c>
      <c r="BC104" s="13">
        <f t="shared" si="107"/>
        <v>3280.119790034496</v>
      </c>
      <c r="BD104" s="13">
        <f t="shared" si="108"/>
        <v>2005.3864988116736</v>
      </c>
      <c r="BE104" s="13">
        <f t="shared" si="109"/>
        <v>2078.8371915867706</v>
      </c>
      <c r="BF104" s="13">
        <f t="shared" si="110"/>
        <v>4873.6565195670601</v>
      </c>
      <c r="BH104" s="13">
        <f t="shared" si="111"/>
        <v>3475.7466823246596</v>
      </c>
      <c r="BI104" s="13">
        <f t="shared" si="112"/>
        <v>2019.7897934192681</v>
      </c>
      <c r="BJ104" s="13">
        <f t="shared" si="113"/>
        <v>2085.5635545746404</v>
      </c>
      <c r="BK104" s="13">
        <f t="shared" si="114"/>
        <v>4690.3259201494639</v>
      </c>
      <c r="BL104" s="13">
        <f t="shared" si="115"/>
        <v>12271.425950468032</v>
      </c>
      <c r="BM104" s="71">
        <f t="shared" si="116"/>
        <v>0.99727611521244952</v>
      </c>
      <c r="BO104" s="13">
        <f t="shared" si="117"/>
        <v>3466.2791488112962</v>
      </c>
      <c r="BP104" s="13">
        <f t="shared" si="118"/>
        <v>2014.2881187269236</v>
      </c>
      <c r="BQ104" s="13">
        <f t="shared" si="119"/>
        <v>2079.8827197348651</v>
      </c>
      <c r="BR104" s="13">
        <f t="shared" si="120"/>
        <v>4677.5500127269152</v>
      </c>
    </row>
    <row r="105" spans="1:70" x14ac:dyDescent="0.35">
      <c r="A105">
        <v>59</v>
      </c>
      <c r="B105" t="s">
        <v>136</v>
      </c>
      <c r="C105">
        <v>39496</v>
      </c>
      <c r="D105">
        <v>84050</v>
      </c>
      <c r="E105">
        <v>92938</v>
      </c>
      <c r="F105">
        <v>30212</v>
      </c>
      <c r="G105">
        <v>30717</v>
      </c>
      <c r="H105">
        <v>30817</v>
      </c>
      <c r="I105" s="65">
        <f t="shared" ref="I105:I136" si="121">H105-G105</f>
        <v>100</v>
      </c>
      <c r="J105" s="8">
        <f t="shared" ref="J105:J136" si="122">I105/$I$6</f>
        <v>1.376199185565322E-4</v>
      </c>
      <c r="K105" s="65">
        <f t="shared" ref="K105:K136" si="123">(H105-F105)</f>
        <v>605</v>
      </c>
      <c r="L105" s="8">
        <f t="shared" ref="L105:L136" si="124">K105/$K$6</f>
        <v>4.6803115153456196E-4</v>
      </c>
      <c r="M105">
        <v>86346</v>
      </c>
      <c r="N105" s="8">
        <f t="shared" ref="N105:N136" si="125">M105/$M$6</f>
        <v>4.5076572382572958E-3</v>
      </c>
      <c r="O105" s="3">
        <v>6627.1660555678154</v>
      </c>
      <c r="P105" s="8">
        <f t="shared" ref="P105:P136" si="126">O105/E105</f>
        <v>7.1307388318748152E-2</v>
      </c>
      <c r="Q105" s="8">
        <f t="shared" ref="Q105:Q136" si="127">O105/$O$6</f>
        <v>6.4279696905678821E-4</v>
      </c>
      <c r="R105" s="8">
        <v>0.1229</v>
      </c>
      <c r="S105" s="126">
        <f t="shared" ref="S105:S136" si="128">R105*E105</f>
        <v>11422.0802</v>
      </c>
      <c r="T105" s="8">
        <f t="shared" ref="T105:T136" si="129">S105/$S$6</f>
        <v>4.0829989755022692E-3</v>
      </c>
      <c r="U105" s="2">
        <v>0.69315215447881284</v>
      </c>
      <c r="V105" s="2">
        <v>0.30684784552118716</v>
      </c>
      <c r="W105">
        <v>0</v>
      </c>
      <c r="Y105" s="3">
        <f t="shared" ref="Y105:Y136" si="130">0.825*(G105-F105)</f>
        <v>416.625</v>
      </c>
      <c r="Z105" s="3">
        <f t="shared" ref="Z105:Z136" si="131">(U105*0.015*Y105)+(V105*0.05*Y105)</f>
        <v>10.723791927409263</v>
      </c>
      <c r="AA105" s="3">
        <f t="shared" ref="AA105:AA136" si="132">W105+Y105+Z105</f>
        <v>427.34879192740925</v>
      </c>
      <c r="AB105" s="3"/>
      <c r="AC105" s="3">
        <f t="shared" ref="AC105:AC136" si="133">J105*$AC$6</f>
        <v>57.784546909132217</v>
      </c>
      <c r="AD105" s="3">
        <f t="shared" ref="AD105:AD136" si="134">T105*$AD$6</f>
        <v>857.19512227778057</v>
      </c>
      <c r="AE105" s="3">
        <f t="shared" ref="AE105:AE136" si="135">Q105*$AE$6</f>
        <v>134.95041997228003</v>
      </c>
      <c r="AF105" s="3">
        <f t="shared" ref="AF105:AF136" si="136">MAX(((AC105+AD105+AE105+AA105)-(L105*$W$5)),0)</f>
        <v>847.89867037201543</v>
      </c>
      <c r="AG105" s="8">
        <f t="shared" ref="AG105:AG136" si="137">IF(AND(Q105&gt;$Q$6, T105&gt;$T$6, AV105&lt;0.5),1,0)*(T105+Q105)</f>
        <v>0</v>
      </c>
      <c r="AH105" s="3">
        <f t="shared" ref="AH105:AH136" si="138">(AG105/$AG$6)*$AF$6</f>
        <v>0</v>
      </c>
      <c r="AI105" s="3">
        <f t="shared" ref="AI105:AI136" si="139">AC105+AD105+AE105-AF105+AH105</f>
        <v>202.03141878717747</v>
      </c>
      <c r="AJ105" s="67"/>
      <c r="AK105" s="3">
        <f t="shared" ref="AK105:AK136" si="140">MAX(8,ROUND(AI105+AA105,0))</f>
        <v>629</v>
      </c>
      <c r="AL105" s="5"/>
      <c r="AM105" s="10">
        <v>0.17380661183622387</v>
      </c>
      <c r="AN105" s="10">
        <v>0.14283483997854465</v>
      </c>
      <c r="AO105" s="10">
        <v>0.18754231417843728</v>
      </c>
      <c r="AP105" s="10">
        <v>0.4958162340067942</v>
      </c>
      <c r="AQ105" s="10">
        <v>0</v>
      </c>
      <c r="AR105" s="10">
        <v>0.24782860805766496</v>
      </c>
      <c r="AS105" s="10">
        <v>0.49605019466042244</v>
      </c>
      <c r="AT105" s="10">
        <v>9.4472805463351989E-2</v>
      </c>
      <c r="AU105" s="84">
        <v>0.16164839181856075</v>
      </c>
      <c r="AV105" s="84">
        <f t="shared" ref="AV105:AV136" si="141">AR105+AQ105</f>
        <v>0.24782860805766496</v>
      </c>
      <c r="AW105" s="10">
        <v>0</v>
      </c>
      <c r="AX105" s="10">
        <f t="shared" ref="AX105:AX136" si="142">VLOOKUP($A105,$AL$1:$AP$6,2,FALSE)+(0.5+$AW105)*(VLOOKUP($A105,$AL$1:$AP$6,2,FALSE)-AM105)</f>
        <v>0.28196045284306881</v>
      </c>
      <c r="AY105" s="10">
        <f t="shared" ref="AY105:AY136" si="143">VLOOKUP($A105,$AL$1:$AP$6,3,FALSE)+(0.5+$AW105)*(VLOOKUP($A105,$AL$1:$AP$6,3,FALSE)-AN105)</f>
        <v>0.16723889976845857</v>
      </c>
      <c r="AZ105" s="10">
        <f t="shared" ref="AZ105:AZ136" si="144">VLOOKUP($A105,$AL$1:$AP$6,4,FALSE)+(0.5+$AW105)*(VLOOKUP($A105,$AL$1:$AP$6,4,FALSE)-AO105)</f>
        <v>0.17313265334146463</v>
      </c>
      <c r="BA105" s="10">
        <f t="shared" ref="BA105:BA136" si="145">VLOOKUP($A105,$AL$1:$AP$6,5,FALSE)+(0.5+$AW105)*(VLOOKUP($A105,$AL$1:$AP$6,5,FALSE)-AP105)</f>
        <v>0.37766799404700796</v>
      </c>
      <c r="BC105" s="13">
        <f t="shared" ref="BC105:BC136" si="146">MAX(4,AX105*$AK105)</f>
        <v>177.35312483829028</v>
      </c>
      <c r="BD105" s="13">
        <f t="shared" ref="BD105:BD136" si="147">MAX(4,AY105*$AK105)</f>
        <v>105.19326795436044</v>
      </c>
      <c r="BE105" s="13">
        <f t="shared" ref="BE105:BE136" si="148">AZ105*$AK105</f>
        <v>108.90043895178125</v>
      </c>
      <c r="BF105" s="13">
        <f t="shared" ref="BF105:BF136" si="149">BA105*$AK105</f>
        <v>237.55316825556801</v>
      </c>
      <c r="BH105" s="13">
        <f t="shared" ref="BH105:BH136" si="150">BC105*BC$2</f>
        <v>187.93049483418889</v>
      </c>
      <c r="BI105" s="13">
        <f t="shared" ref="BI105:BI136" si="151">BD105*BD$2</f>
        <v>105.94879793822145</v>
      </c>
      <c r="BJ105" s="13">
        <f t="shared" ref="BJ105:BJ136" si="152">BE105*BE$2</f>
        <v>109.25280126514207</v>
      </c>
      <c r="BK105" s="13">
        <f t="shared" ref="BK105:BK136" si="153">BF105*BF$2</f>
        <v>228.61721543349447</v>
      </c>
      <c r="BL105" s="13">
        <f t="shared" ref="BL105:BL136" si="154">SUM(BH105:BK105)</f>
        <v>631.7493094710469</v>
      </c>
      <c r="BM105" s="71">
        <f t="shared" ref="BM105:BM136" si="155">AK105/BL105</f>
        <v>0.99564810055218134</v>
      </c>
      <c r="BO105" s="13">
        <f t="shared" ref="BO105:BO136" si="156">MAX(4,BH105*$BM105)</f>
        <v>187.1126402174917</v>
      </c>
      <c r="BP105" s="13">
        <f t="shared" ref="BP105:BP136" si="157">MAX(4,BI105*$BM105)</f>
        <v>105.48771942297705</v>
      </c>
      <c r="BQ105" s="13">
        <f t="shared" ref="BQ105:BQ136" si="158">IF(SUM(BO105:BP105)&gt;=AK105,0,(BJ105*$BM105))</f>
        <v>108.77734405964365</v>
      </c>
      <c r="BR105" s="13">
        <f t="shared" ref="BR105:BR136" si="159">IF(SUM(BO105:BP105)&gt;=AK105,0,(BK105*$BM105))</f>
        <v>227.62229629988761</v>
      </c>
    </row>
    <row r="106" spans="1:70" x14ac:dyDescent="0.35">
      <c r="A106">
        <v>37</v>
      </c>
      <c r="B106" t="s">
        <v>70</v>
      </c>
      <c r="C106">
        <v>39892</v>
      </c>
      <c r="D106">
        <v>79256</v>
      </c>
      <c r="E106">
        <v>84529</v>
      </c>
      <c r="F106">
        <v>26446</v>
      </c>
      <c r="G106">
        <v>27456</v>
      </c>
      <c r="H106">
        <v>28715</v>
      </c>
      <c r="I106" s="65">
        <f t="shared" si="121"/>
        <v>1259</v>
      </c>
      <c r="J106" s="8">
        <f t="shared" si="122"/>
        <v>1.7326347746267404E-3</v>
      </c>
      <c r="K106" s="65">
        <f t="shared" si="123"/>
        <v>2269</v>
      </c>
      <c r="L106" s="8">
        <f t="shared" si="124"/>
        <v>1.7553102195568943E-3</v>
      </c>
      <c r="M106">
        <v>81352</v>
      </c>
      <c r="N106" s="8">
        <f t="shared" si="125"/>
        <v>4.2469475325632635E-3</v>
      </c>
      <c r="O106" s="3">
        <v>5047.968897747598</v>
      </c>
      <c r="P106" s="8">
        <f t="shared" si="126"/>
        <v>5.9718781693236619E-2</v>
      </c>
      <c r="Q106" s="8">
        <f t="shared" si="127"/>
        <v>4.8962393278782507E-4</v>
      </c>
      <c r="R106" s="8">
        <v>0.2072</v>
      </c>
      <c r="S106" s="126">
        <f t="shared" si="128"/>
        <v>17514.408800000001</v>
      </c>
      <c r="T106" s="8">
        <f t="shared" si="129"/>
        <v>6.2607959263784475E-3</v>
      </c>
      <c r="U106" s="2">
        <v>0.71352621643487302</v>
      </c>
      <c r="V106" s="2">
        <v>0.28647378356512698</v>
      </c>
      <c r="W106">
        <v>1</v>
      </c>
      <c r="Y106" s="3">
        <f t="shared" si="130"/>
        <v>833.25</v>
      </c>
      <c r="Z106" s="3">
        <f t="shared" si="131"/>
        <v>20.853399805447474</v>
      </c>
      <c r="AA106" s="3">
        <f t="shared" si="132"/>
        <v>855.10339980544745</v>
      </c>
      <c r="AB106" s="3"/>
      <c r="AC106" s="3">
        <f t="shared" si="133"/>
        <v>727.50744558597455</v>
      </c>
      <c r="AD106" s="3">
        <f t="shared" si="134"/>
        <v>1314.4073172362278</v>
      </c>
      <c r="AE106" s="3">
        <f t="shared" si="135"/>
        <v>102.79288568387599</v>
      </c>
      <c r="AF106" s="3">
        <f t="shared" si="136"/>
        <v>639.37518366458789</v>
      </c>
      <c r="AG106" s="8">
        <f t="shared" si="137"/>
        <v>0</v>
      </c>
      <c r="AH106" s="3">
        <f t="shared" si="138"/>
        <v>0</v>
      </c>
      <c r="AI106" s="3">
        <f t="shared" si="139"/>
        <v>1505.3324648414905</v>
      </c>
      <c r="AJ106" s="67"/>
      <c r="AK106" s="3">
        <f t="shared" si="140"/>
        <v>2360</v>
      </c>
      <c r="AL106" s="5"/>
      <c r="AM106" s="10">
        <v>0.14989215625842739</v>
      </c>
      <c r="AN106" s="10">
        <v>0.13158373849058058</v>
      </c>
      <c r="AO106" s="10">
        <v>0.14968096980904316</v>
      </c>
      <c r="AP106" s="10">
        <v>0.56884313544194887</v>
      </c>
      <c r="AQ106" s="10">
        <v>2.5416711591736495E-5</v>
      </c>
      <c r="AR106" s="10">
        <v>5.6186047091919015E-5</v>
      </c>
      <c r="AS106" s="10">
        <v>0.1168119469182532</v>
      </c>
      <c r="AT106" s="10">
        <v>0.76015876979957542</v>
      </c>
      <c r="AU106" s="84">
        <v>0.12294768052348773</v>
      </c>
      <c r="AV106" s="84">
        <f t="shared" si="141"/>
        <v>8.1602758683655514E-5</v>
      </c>
      <c r="AW106" s="10">
        <v>0</v>
      </c>
      <c r="AX106" s="10">
        <f t="shared" si="142"/>
        <v>0.31618614180651705</v>
      </c>
      <c r="AY106" s="10">
        <f t="shared" si="143"/>
        <v>0.16233092394565202</v>
      </c>
      <c r="AZ106" s="10">
        <f t="shared" si="144"/>
        <v>0.16738828489056515</v>
      </c>
      <c r="BA106" s="10">
        <f t="shared" si="145"/>
        <v>0.35409464935726576</v>
      </c>
      <c r="BC106" s="13">
        <f t="shared" si="146"/>
        <v>746.19929466338021</v>
      </c>
      <c r="BD106" s="13">
        <f t="shared" si="147"/>
        <v>383.10098051173878</v>
      </c>
      <c r="BE106" s="13">
        <f t="shared" si="148"/>
        <v>395.03635234173373</v>
      </c>
      <c r="BF106" s="13">
        <f t="shared" si="149"/>
        <v>835.66337248314721</v>
      </c>
      <c r="BH106" s="13">
        <f t="shared" si="150"/>
        <v>790.70274526527851</v>
      </c>
      <c r="BI106" s="13">
        <f t="shared" si="151"/>
        <v>385.85252805134706</v>
      </c>
      <c r="BJ106" s="13">
        <f t="shared" si="152"/>
        <v>396.31454666594931</v>
      </c>
      <c r="BK106" s="13">
        <f t="shared" si="153"/>
        <v>804.2285213865265</v>
      </c>
      <c r="BL106" s="13">
        <f t="shared" si="154"/>
        <v>2377.0983413691015</v>
      </c>
      <c r="BM106" s="71">
        <f t="shared" si="155"/>
        <v>0.99280705342663544</v>
      </c>
      <c r="BO106" s="13">
        <f t="shared" si="156"/>
        <v>785.01526266317262</v>
      </c>
      <c r="BP106" s="13">
        <f t="shared" si="157"/>
        <v>383.07711143187606</v>
      </c>
      <c r="BQ106" s="13">
        <f t="shared" si="158"/>
        <v>393.46387730553391</v>
      </c>
      <c r="BR106" s="13">
        <f t="shared" si="159"/>
        <v>798.44374859941729</v>
      </c>
    </row>
    <row r="107" spans="1:70" x14ac:dyDescent="0.35">
      <c r="A107">
        <v>37</v>
      </c>
      <c r="B107" t="s">
        <v>72</v>
      </c>
      <c r="C107">
        <v>40130</v>
      </c>
      <c r="D107">
        <v>157841</v>
      </c>
      <c r="E107">
        <v>213310</v>
      </c>
      <c r="F107">
        <v>50498</v>
      </c>
      <c r="G107">
        <v>59418</v>
      </c>
      <c r="H107">
        <v>74646</v>
      </c>
      <c r="I107" s="65">
        <f t="shared" si="121"/>
        <v>15228</v>
      </c>
      <c r="J107" s="8">
        <f t="shared" si="122"/>
        <v>2.0956761197788724E-2</v>
      </c>
      <c r="K107" s="65">
        <f t="shared" si="123"/>
        <v>24148</v>
      </c>
      <c r="L107" s="8">
        <f t="shared" si="124"/>
        <v>1.868101859050678E-2</v>
      </c>
      <c r="M107">
        <v>161604</v>
      </c>
      <c r="N107" s="8">
        <f t="shared" si="125"/>
        <v>8.4364700198194722E-3</v>
      </c>
      <c r="O107" s="3">
        <v>14691.040510940928</v>
      </c>
      <c r="P107" s="8">
        <f t="shared" si="126"/>
        <v>6.887178524654694E-2</v>
      </c>
      <c r="Q107" s="8">
        <f t="shared" si="127"/>
        <v>1.4249463848562355E-3</v>
      </c>
      <c r="R107" s="8">
        <v>1.18E-2</v>
      </c>
      <c r="S107" s="126">
        <f t="shared" si="128"/>
        <v>2517.058</v>
      </c>
      <c r="T107" s="8">
        <f t="shared" si="129"/>
        <v>8.9976125673498506E-4</v>
      </c>
      <c r="U107" s="2">
        <v>0.53783974731942485</v>
      </c>
      <c r="V107" s="2">
        <v>0.46216025268057515</v>
      </c>
      <c r="W107">
        <v>4</v>
      </c>
      <c r="Y107" s="3">
        <f t="shared" si="130"/>
        <v>7359</v>
      </c>
      <c r="Z107" s="3">
        <f t="shared" si="131"/>
        <v>229.42130548167233</v>
      </c>
      <c r="AA107" s="3">
        <f t="shared" si="132"/>
        <v>7592.4213054816719</v>
      </c>
      <c r="AB107" s="3"/>
      <c r="AC107" s="3">
        <f t="shared" si="133"/>
        <v>8799.4308033226534</v>
      </c>
      <c r="AD107" s="3">
        <f t="shared" si="134"/>
        <v>188.89815185243276</v>
      </c>
      <c r="AE107" s="3">
        <f t="shared" si="135"/>
        <v>299.15684474446016</v>
      </c>
      <c r="AF107" s="3">
        <f t="shared" si="136"/>
        <v>0</v>
      </c>
      <c r="AG107" s="8">
        <f t="shared" si="137"/>
        <v>0</v>
      </c>
      <c r="AH107" s="3">
        <f t="shared" si="138"/>
        <v>0</v>
      </c>
      <c r="AI107" s="3">
        <f t="shared" si="139"/>
        <v>9287.4857999195465</v>
      </c>
      <c r="AJ107" s="67"/>
      <c r="AK107" s="3">
        <f t="shared" si="140"/>
        <v>16880</v>
      </c>
      <c r="AL107" s="5"/>
      <c r="AM107" s="10">
        <v>0.30550624636356077</v>
      </c>
      <c r="AN107" s="10">
        <v>0.18687043471033163</v>
      </c>
      <c r="AO107" s="10">
        <v>0.18618020530296733</v>
      </c>
      <c r="AP107" s="10">
        <v>0.32144311362314026</v>
      </c>
      <c r="AQ107" s="10">
        <v>0.3586610058848923</v>
      </c>
      <c r="AR107" s="10">
        <v>0.37459145416527168</v>
      </c>
      <c r="AS107" s="10">
        <v>0.25890756106054252</v>
      </c>
      <c r="AT107" s="10">
        <v>7.8399788892934471E-3</v>
      </c>
      <c r="AU107" s="84">
        <v>0</v>
      </c>
      <c r="AV107" s="84">
        <f t="shared" si="141"/>
        <v>0.73325246005016398</v>
      </c>
      <c r="AW107" s="10">
        <v>0.1</v>
      </c>
      <c r="AX107" s="10">
        <f t="shared" si="142"/>
        <v>0.233903953446643</v>
      </c>
      <c r="AY107" s="10">
        <f t="shared" si="143"/>
        <v>0.13120871857747282</v>
      </c>
      <c r="AZ107" s="10">
        <f t="shared" si="144"/>
        <v>0.14666923126631212</v>
      </c>
      <c r="BA107" s="10">
        <f t="shared" si="145"/>
        <v>0.488218096709572</v>
      </c>
      <c r="BC107" s="13">
        <f t="shared" si="146"/>
        <v>3948.2987341793337</v>
      </c>
      <c r="BD107" s="13">
        <f t="shared" si="147"/>
        <v>2214.8031695877412</v>
      </c>
      <c r="BE107" s="13">
        <f t="shared" si="148"/>
        <v>2475.7766237753485</v>
      </c>
      <c r="BF107" s="13">
        <f t="shared" si="149"/>
        <v>8241.1214724575748</v>
      </c>
      <c r="BH107" s="13">
        <f t="shared" si="150"/>
        <v>4183.7759303315406</v>
      </c>
      <c r="BI107" s="13">
        <f t="shared" si="151"/>
        <v>2230.710558297254</v>
      </c>
      <c r="BJ107" s="13">
        <f t="shared" si="152"/>
        <v>2483.7873387634154</v>
      </c>
      <c r="BK107" s="13">
        <f t="shared" si="153"/>
        <v>7931.1181446988339</v>
      </c>
      <c r="BL107" s="13">
        <f t="shared" si="154"/>
        <v>16829.391972091042</v>
      </c>
      <c r="BM107" s="71">
        <f t="shared" si="155"/>
        <v>1.003007121587808</v>
      </c>
      <c r="BO107" s="13">
        <f t="shared" si="156"/>
        <v>4196.3570532501926</v>
      </c>
      <c r="BP107" s="13">
        <f t="shared" si="157"/>
        <v>2237.418576173261</v>
      </c>
      <c r="BQ107" s="13">
        <f t="shared" si="158"/>
        <v>2491.2563892893349</v>
      </c>
      <c r="BR107" s="13">
        <f t="shared" si="159"/>
        <v>7954.9679812872137</v>
      </c>
    </row>
    <row r="108" spans="1:70" x14ac:dyDescent="0.35">
      <c r="A108">
        <v>37</v>
      </c>
      <c r="B108" t="s">
        <v>75</v>
      </c>
      <c r="C108">
        <v>40886</v>
      </c>
      <c r="D108">
        <v>33361</v>
      </c>
      <c r="E108">
        <v>34410</v>
      </c>
      <c r="F108">
        <v>9833</v>
      </c>
      <c r="G108">
        <v>9987</v>
      </c>
      <c r="H108">
        <v>10202</v>
      </c>
      <c r="I108" s="65">
        <f t="shared" si="121"/>
        <v>215</v>
      </c>
      <c r="J108" s="8">
        <f t="shared" si="122"/>
        <v>2.9588282489654422E-4</v>
      </c>
      <c r="K108" s="65">
        <f t="shared" si="123"/>
        <v>369</v>
      </c>
      <c r="L108" s="8">
        <f t="shared" si="124"/>
        <v>2.8546032217562539E-4</v>
      </c>
      <c r="M108">
        <v>33436</v>
      </c>
      <c r="N108" s="8">
        <f t="shared" si="125"/>
        <v>1.74551255898792E-3</v>
      </c>
      <c r="O108" s="3">
        <v>34110.923533902904</v>
      </c>
      <c r="P108" s="8">
        <f t="shared" si="126"/>
        <v>0.99130844329854417</v>
      </c>
      <c r="Q108" s="8">
        <f t="shared" si="127"/>
        <v>3.3085632796086622E-3</v>
      </c>
      <c r="R108" s="8">
        <v>0.1542</v>
      </c>
      <c r="S108" s="126">
        <f t="shared" si="128"/>
        <v>5306.0219999999999</v>
      </c>
      <c r="T108" s="8">
        <f t="shared" si="129"/>
        <v>1.8967195126149174E-3</v>
      </c>
      <c r="U108" s="2">
        <v>0.32313924050632914</v>
      </c>
      <c r="V108" s="2">
        <v>0.67686075949367086</v>
      </c>
      <c r="W108">
        <v>0</v>
      </c>
      <c r="Y108" s="3">
        <f t="shared" si="130"/>
        <v>127.05</v>
      </c>
      <c r="Z108" s="3">
        <f t="shared" si="131"/>
        <v>4.9155805822784808</v>
      </c>
      <c r="AA108" s="3">
        <f t="shared" si="132"/>
        <v>131.96558058227848</v>
      </c>
      <c r="AB108" s="3"/>
      <c r="AC108" s="3">
        <f t="shared" si="133"/>
        <v>124.23677585463426</v>
      </c>
      <c r="AD108" s="3">
        <f t="shared" si="134"/>
        <v>398.20208731318428</v>
      </c>
      <c r="AE108" s="3">
        <f t="shared" si="135"/>
        <v>694.60813535448949</v>
      </c>
      <c r="AF108" s="3">
        <f t="shared" si="136"/>
        <v>965.14266546213616</v>
      </c>
      <c r="AG108" s="8">
        <f t="shared" si="137"/>
        <v>5.2052827922235796E-3</v>
      </c>
      <c r="AH108" s="3">
        <f t="shared" si="138"/>
        <v>592.71308160184913</v>
      </c>
      <c r="AI108" s="3">
        <f t="shared" si="139"/>
        <v>844.61741466202102</v>
      </c>
      <c r="AJ108" s="67"/>
      <c r="AK108" s="3">
        <f t="shared" si="140"/>
        <v>977</v>
      </c>
      <c r="AL108" s="5"/>
      <c r="AM108" s="10">
        <v>0.22430416202531644</v>
      </c>
      <c r="AN108" s="10">
        <v>0.2086376101265823</v>
      </c>
      <c r="AO108" s="10">
        <v>0.18743378227848098</v>
      </c>
      <c r="AP108" s="10">
        <v>0.37962444556962027</v>
      </c>
      <c r="AQ108" s="10">
        <v>0</v>
      </c>
      <c r="AR108" s="10">
        <v>0</v>
      </c>
      <c r="AS108" s="10">
        <v>0.85036361013606354</v>
      </c>
      <c r="AT108" s="10">
        <v>0.149346639389624</v>
      </c>
      <c r="AU108" s="84">
        <v>2.8975047431248406E-4</v>
      </c>
      <c r="AV108" s="84">
        <f t="shared" si="141"/>
        <v>0</v>
      </c>
      <c r="AW108" s="10">
        <v>0</v>
      </c>
      <c r="AX108" s="10">
        <f t="shared" si="142"/>
        <v>0.2789801389230725</v>
      </c>
      <c r="AY108" s="10">
        <f t="shared" si="143"/>
        <v>0.12380398812765117</v>
      </c>
      <c r="AZ108" s="10">
        <f t="shared" si="144"/>
        <v>0.14851187865584625</v>
      </c>
      <c r="BA108" s="10">
        <f t="shared" si="145"/>
        <v>0.44870399429343</v>
      </c>
      <c r="BC108" s="13">
        <f t="shared" si="146"/>
        <v>272.5635957278418</v>
      </c>
      <c r="BD108" s="13">
        <f t="shared" si="147"/>
        <v>120.9564964007152</v>
      </c>
      <c r="BE108" s="13">
        <f t="shared" si="148"/>
        <v>145.09610544676178</v>
      </c>
      <c r="BF108" s="13">
        <f t="shared" si="149"/>
        <v>438.38380242468111</v>
      </c>
      <c r="BH108" s="13">
        <f t="shared" si="150"/>
        <v>288.81933411449063</v>
      </c>
      <c r="BI108" s="13">
        <f t="shared" si="151"/>
        <v>121.82524267650507</v>
      </c>
      <c r="BJ108" s="13">
        <f t="shared" si="152"/>
        <v>145.56558380577468</v>
      </c>
      <c r="BK108" s="13">
        <f t="shared" si="153"/>
        <v>421.89327525051306</v>
      </c>
      <c r="BL108" s="13">
        <f t="shared" si="154"/>
        <v>978.10343584728344</v>
      </c>
      <c r="BM108" s="71">
        <f t="shared" si="155"/>
        <v>0.99887186180229748</v>
      </c>
      <c r="BO108" s="13">
        <f t="shared" si="156"/>
        <v>288.49350599144105</v>
      </c>
      <c r="BP108" s="13">
        <f t="shared" si="157"/>
        <v>121.68780696679733</v>
      </c>
      <c r="BQ108" s="13">
        <f t="shared" si="158"/>
        <v>145.40136571041251</v>
      </c>
      <c r="BR108" s="13">
        <f t="shared" si="159"/>
        <v>421.41732133134911</v>
      </c>
    </row>
    <row r="109" spans="1:70" x14ac:dyDescent="0.35">
      <c r="A109">
        <v>71</v>
      </c>
      <c r="B109" t="s">
        <v>194</v>
      </c>
      <c r="C109">
        <v>42370</v>
      </c>
      <c r="D109">
        <v>24474</v>
      </c>
      <c r="E109">
        <v>30112</v>
      </c>
      <c r="F109">
        <v>9440</v>
      </c>
      <c r="G109">
        <v>10458</v>
      </c>
      <c r="H109">
        <v>11985</v>
      </c>
      <c r="I109" s="65">
        <f t="shared" si="121"/>
        <v>1527</v>
      </c>
      <c r="J109" s="8">
        <f t="shared" si="122"/>
        <v>2.1014561563582465E-3</v>
      </c>
      <c r="K109" s="65">
        <f t="shared" si="123"/>
        <v>2545</v>
      </c>
      <c r="L109" s="8">
        <f t="shared" si="124"/>
        <v>1.9688252572817523E-3</v>
      </c>
      <c r="M109">
        <v>24335</v>
      </c>
      <c r="N109" s="8">
        <f t="shared" si="125"/>
        <v>1.2703986159519989E-3</v>
      </c>
      <c r="O109" s="3">
        <v>15253.912107599999</v>
      </c>
      <c r="P109" s="8">
        <f t="shared" si="126"/>
        <v>0.50657253279755576</v>
      </c>
      <c r="Q109" s="8">
        <f t="shared" si="127"/>
        <v>1.4795416904916858E-3</v>
      </c>
      <c r="R109" s="8">
        <v>9.5350000000000004E-2</v>
      </c>
      <c r="S109" s="126">
        <f t="shared" si="128"/>
        <v>2871.1792</v>
      </c>
      <c r="T109" s="8">
        <f t="shared" si="129"/>
        <v>1.0263473488903907E-3</v>
      </c>
      <c r="U109" s="2">
        <v>0.35586000460511169</v>
      </c>
      <c r="V109" s="2">
        <v>0.64413999539488831</v>
      </c>
      <c r="W109">
        <v>0</v>
      </c>
      <c r="Y109" s="3">
        <f t="shared" si="130"/>
        <v>839.84999999999991</v>
      </c>
      <c r="Z109" s="3">
        <f t="shared" si="131"/>
        <v>31.532084129633887</v>
      </c>
      <c r="AA109" s="3">
        <f t="shared" si="132"/>
        <v>871.38208412963377</v>
      </c>
      <c r="AB109" s="3"/>
      <c r="AC109" s="3">
        <f t="shared" si="133"/>
        <v>882.37003130244887</v>
      </c>
      <c r="AD109" s="3">
        <f t="shared" si="134"/>
        <v>215.47395591088741</v>
      </c>
      <c r="AE109" s="3">
        <f t="shared" si="135"/>
        <v>310.61872116685521</v>
      </c>
      <c r="AF109" s="3">
        <f t="shared" si="136"/>
        <v>0</v>
      </c>
      <c r="AG109" s="8">
        <f t="shared" si="137"/>
        <v>0</v>
      </c>
      <c r="AH109" s="3">
        <f t="shared" si="138"/>
        <v>0</v>
      </c>
      <c r="AI109" s="3">
        <f t="shared" si="139"/>
        <v>1408.4627083801915</v>
      </c>
      <c r="AJ109" s="67"/>
      <c r="AK109" s="3">
        <f t="shared" si="140"/>
        <v>2280</v>
      </c>
      <c r="AL109" s="5"/>
      <c r="AM109" s="10">
        <v>0.25244664978125719</v>
      </c>
      <c r="AN109" s="10">
        <v>0.17281863688694454</v>
      </c>
      <c r="AO109" s="10">
        <v>0.1865687144063243</v>
      </c>
      <c r="AP109" s="10">
        <v>0.38816599892547393</v>
      </c>
      <c r="AQ109" s="10">
        <v>0.22056320588572026</v>
      </c>
      <c r="AR109" s="10">
        <v>0</v>
      </c>
      <c r="AS109" s="10">
        <v>0.28139681920510184</v>
      </c>
      <c r="AT109" s="10">
        <v>0.49802120497350183</v>
      </c>
      <c r="AU109" s="84">
        <v>1.8769935675958479E-5</v>
      </c>
      <c r="AV109" s="84">
        <f t="shared" si="141"/>
        <v>0.22056320588572026</v>
      </c>
      <c r="AW109" s="10">
        <v>0</v>
      </c>
      <c r="AX109" s="10">
        <f t="shared" si="142"/>
        <v>0.24226030591619777</v>
      </c>
      <c r="AY109" s="10">
        <f t="shared" si="143"/>
        <v>0.15072470577879662</v>
      </c>
      <c r="AZ109" s="10">
        <f t="shared" si="144"/>
        <v>0.17153145830608113</v>
      </c>
      <c r="BA109" s="10">
        <f t="shared" si="145"/>
        <v>0.43548352999892448</v>
      </c>
      <c r="BC109" s="13">
        <f t="shared" si="146"/>
        <v>552.35349748893088</v>
      </c>
      <c r="BD109" s="13">
        <f t="shared" si="147"/>
        <v>343.65232917565629</v>
      </c>
      <c r="BE109" s="13">
        <f t="shared" si="148"/>
        <v>391.09172493786497</v>
      </c>
      <c r="BF109" s="13">
        <f t="shared" si="149"/>
        <v>992.9024483975478</v>
      </c>
      <c r="BH109" s="13">
        <f t="shared" si="150"/>
        <v>585.29595236135674</v>
      </c>
      <c r="BI109" s="13">
        <f t="shared" si="151"/>
        <v>346.12054452598204</v>
      </c>
      <c r="BJ109" s="13">
        <f t="shared" si="152"/>
        <v>392.35715587884027</v>
      </c>
      <c r="BK109" s="13">
        <f t="shared" si="153"/>
        <v>955.55279105154921</v>
      </c>
      <c r="BL109" s="13">
        <f t="shared" si="154"/>
        <v>2279.3264438177284</v>
      </c>
      <c r="BM109" s="71">
        <f t="shared" si="155"/>
        <v>1.000295506676588</v>
      </c>
      <c r="BO109" s="13">
        <f t="shared" si="156"/>
        <v>585.46891122305942</v>
      </c>
      <c r="BP109" s="13">
        <f t="shared" si="157"/>
        <v>346.2228254577937</v>
      </c>
      <c r="BQ109" s="13">
        <f t="shared" si="158"/>
        <v>392.47310003800953</v>
      </c>
      <c r="BR109" s="13">
        <f t="shared" si="159"/>
        <v>955.83516328113717</v>
      </c>
    </row>
    <row r="110" spans="1:70" x14ac:dyDescent="0.35">
      <c r="A110">
        <v>37</v>
      </c>
      <c r="B110" t="s">
        <v>76</v>
      </c>
      <c r="C110">
        <v>42468</v>
      </c>
      <c r="D110">
        <v>20383</v>
      </c>
      <c r="E110">
        <v>21209</v>
      </c>
      <c r="F110">
        <v>8072</v>
      </c>
      <c r="G110">
        <v>8258</v>
      </c>
      <c r="H110">
        <v>8513</v>
      </c>
      <c r="I110" s="65">
        <f t="shared" si="121"/>
        <v>255</v>
      </c>
      <c r="J110" s="8">
        <f t="shared" si="122"/>
        <v>3.5093079231915712E-4</v>
      </c>
      <c r="K110" s="65">
        <f t="shared" si="123"/>
        <v>441</v>
      </c>
      <c r="L110" s="8">
        <f t="shared" si="124"/>
        <v>3.41159897234284E-4</v>
      </c>
      <c r="M110">
        <v>20763</v>
      </c>
      <c r="N110" s="8">
        <f t="shared" si="125"/>
        <v>1.0839238324639965E-3</v>
      </c>
      <c r="O110" s="3">
        <v>6835.8221730583964</v>
      </c>
      <c r="P110" s="8">
        <f t="shared" si="126"/>
        <v>0.32230761342158498</v>
      </c>
      <c r="Q110" s="8">
        <f t="shared" si="127"/>
        <v>6.6303541166913506E-4</v>
      </c>
      <c r="R110" s="8">
        <v>0.1021</v>
      </c>
      <c r="S110" s="126">
        <f t="shared" si="128"/>
        <v>2165.4389000000001</v>
      </c>
      <c r="T110" s="8">
        <f t="shared" si="129"/>
        <v>7.7406957886819606E-4</v>
      </c>
      <c r="U110" s="2">
        <v>0.458364312267658</v>
      </c>
      <c r="V110" s="2">
        <v>0.54163568773234205</v>
      </c>
      <c r="W110">
        <v>0</v>
      </c>
      <c r="Y110" s="3">
        <f t="shared" si="130"/>
        <v>153.44999999999999</v>
      </c>
      <c r="Z110" s="3">
        <f t="shared" si="131"/>
        <v>5.2107398698884762</v>
      </c>
      <c r="AA110" s="3">
        <f t="shared" si="132"/>
        <v>158.66073986988846</v>
      </c>
      <c r="AB110" s="3"/>
      <c r="AC110" s="3">
        <f t="shared" si="133"/>
        <v>147.35059461828715</v>
      </c>
      <c r="AD110" s="3">
        <f t="shared" si="134"/>
        <v>162.5101233898325</v>
      </c>
      <c r="AE110" s="3">
        <f t="shared" si="135"/>
        <v>139.19932975498904</v>
      </c>
      <c r="AF110" s="3">
        <f t="shared" si="136"/>
        <v>148.9494274261661</v>
      </c>
      <c r="AG110" s="8">
        <f t="shared" si="137"/>
        <v>0</v>
      </c>
      <c r="AH110" s="3">
        <f t="shared" si="138"/>
        <v>0</v>
      </c>
      <c r="AI110" s="3">
        <f t="shared" si="139"/>
        <v>300.11062033694259</v>
      </c>
      <c r="AJ110" s="67"/>
      <c r="AK110" s="3">
        <f t="shared" si="140"/>
        <v>459</v>
      </c>
      <c r="AL110" s="5"/>
      <c r="AM110" s="10">
        <v>0.23460209417596037</v>
      </c>
      <c r="AN110" s="10">
        <v>0.1593040272614622</v>
      </c>
      <c r="AO110" s="10">
        <v>0.17641068153655512</v>
      </c>
      <c r="AP110" s="10">
        <v>0.42968319702602237</v>
      </c>
      <c r="AQ110" s="10">
        <v>0</v>
      </c>
      <c r="AR110" s="10">
        <v>4.2512798825647733E-4</v>
      </c>
      <c r="AS110" s="10">
        <v>1.4217245740385908E-3</v>
      </c>
      <c r="AT110" s="10">
        <v>0.98405857089903703</v>
      </c>
      <c r="AU110" s="84">
        <v>1.4094576538667863E-2</v>
      </c>
      <c r="AV110" s="84">
        <f t="shared" si="141"/>
        <v>4.2512798825647733E-4</v>
      </c>
      <c r="AW110" s="10">
        <v>0</v>
      </c>
      <c r="AX110" s="10">
        <f t="shared" si="142"/>
        <v>0.27383117284775055</v>
      </c>
      <c r="AY110" s="10">
        <f t="shared" si="143"/>
        <v>0.14847077956021121</v>
      </c>
      <c r="AZ110" s="10">
        <f t="shared" si="144"/>
        <v>0.15402342902680916</v>
      </c>
      <c r="BA110" s="10">
        <f t="shared" si="145"/>
        <v>0.42367461856522898</v>
      </c>
      <c r="BC110" s="13">
        <f t="shared" si="146"/>
        <v>125.6885083371175</v>
      </c>
      <c r="BD110" s="13">
        <f t="shared" si="147"/>
        <v>68.148087818136943</v>
      </c>
      <c r="BE110" s="13">
        <f t="shared" si="148"/>
        <v>70.696753923305408</v>
      </c>
      <c r="BF110" s="13">
        <f t="shared" si="149"/>
        <v>194.46664992144011</v>
      </c>
      <c r="BH110" s="13">
        <f t="shared" si="150"/>
        <v>133.18459197323313</v>
      </c>
      <c r="BI110" s="13">
        <f t="shared" si="151"/>
        <v>68.637548072492137</v>
      </c>
      <c r="BJ110" s="13">
        <f t="shared" si="152"/>
        <v>70.925502971512145</v>
      </c>
      <c r="BK110" s="13">
        <f t="shared" si="153"/>
        <v>187.15146729548096</v>
      </c>
      <c r="BL110" s="13">
        <f t="shared" si="154"/>
        <v>459.89911031271834</v>
      </c>
      <c r="BM110" s="71">
        <f t="shared" si="155"/>
        <v>0.99804498357888327</v>
      </c>
      <c r="BO110" s="13">
        <f t="shared" si="156"/>
        <v>132.92421390888572</v>
      </c>
      <c r="BP110" s="13">
        <f t="shared" si="157"/>
        <v>68.503360538905227</v>
      </c>
      <c r="BQ110" s="13">
        <f t="shared" si="158"/>
        <v>70.786842448526869</v>
      </c>
      <c r="BR110" s="13">
        <f t="shared" si="159"/>
        <v>186.7855831036822</v>
      </c>
    </row>
    <row r="111" spans="1:70" x14ac:dyDescent="0.35">
      <c r="A111">
        <v>37</v>
      </c>
      <c r="B111" t="s">
        <v>77</v>
      </c>
      <c r="C111">
        <v>43000</v>
      </c>
      <c r="D111">
        <v>470854</v>
      </c>
      <c r="E111">
        <v>489627</v>
      </c>
      <c r="F111">
        <v>172680</v>
      </c>
      <c r="G111">
        <v>182872</v>
      </c>
      <c r="H111">
        <v>198151</v>
      </c>
      <c r="I111" s="65">
        <f t="shared" si="121"/>
        <v>15279</v>
      </c>
      <c r="J111" s="8">
        <f t="shared" si="122"/>
        <v>2.1026947356252556E-2</v>
      </c>
      <c r="K111" s="65">
        <f t="shared" si="123"/>
        <v>25471</v>
      </c>
      <c r="L111" s="8">
        <f t="shared" si="124"/>
        <v>1.9704498282209632E-2</v>
      </c>
      <c r="M111">
        <v>475013</v>
      </c>
      <c r="N111" s="8">
        <f t="shared" si="125"/>
        <v>2.4797857314945833E-2</v>
      </c>
      <c r="O111" s="3">
        <v>362020.47522067971</v>
      </c>
      <c r="P111" s="8">
        <f t="shared" si="126"/>
        <v>0.73938013063143926</v>
      </c>
      <c r="Q111" s="8">
        <f t="shared" si="127"/>
        <v>3.5113902723599821E-2</v>
      </c>
      <c r="R111" s="8">
        <v>0.18404999999999999</v>
      </c>
      <c r="S111" s="126">
        <f t="shared" si="128"/>
        <v>90115.849349999989</v>
      </c>
      <c r="T111" s="8">
        <f t="shared" si="129"/>
        <v>3.2213302141983452E-2</v>
      </c>
      <c r="U111" s="2">
        <v>0.39999151520293819</v>
      </c>
      <c r="V111" s="2">
        <v>0.60000848479706181</v>
      </c>
      <c r="W111">
        <v>0</v>
      </c>
      <c r="Y111" s="3">
        <f t="shared" si="130"/>
        <v>8408.4</v>
      </c>
      <c r="Z111" s="3">
        <f t="shared" si="131"/>
        <v>302.70489702486651</v>
      </c>
      <c r="AA111" s="3">
        <f t="shared" si="132"/>
        <v>8711.1048970248667</v>
      </c>
      <c r="AB111" s="3"/>
      <c r="AC111" s="3">
        <f t="shared" si="133"/>
        <v>8828.9009222463119</v>
      </c>
      <c r="AD111" s="3">
        <f t="shared" si="134"/>
        <v>6762.9420517235812</v>
      </c>
      <c r="AE111" s="3">
        <f t="shared" si="135"/>
        <v>7371.9014673775573</v>
      </c>
      <c r="AF111" s="3">
        <f t="shared" si="136"/>
        <v>5177.4223183537397</v>
      </c>
      <c r="AG111" s="8">
        <f t="shared" si="137"/>
        <v>0</v>
      </c>
      <c r="AH111" s="3">
        <f t="shared" si="138"/>
        <v>0</v>
      </c>
      <c r="AI111" s="3">
        <f t="shared" si="139"/>
        <v>17786.322122993712</v>
      </c>
      <c r="AJ111" s="67"/>
      <c r="AK111" s="3">
        <f t="shared" si="140"/>
        <v>26497</v>
      </c>
      <c r="AL111" s="5"/>
      <c r="AM111" s="10">
        <v>0.26923320585935845</v>
      </c>
      <c r="AN111" s="10">
        <v>0.15251697989709148</v>
      </c>
      <c r="AO111" s="10">
        <v>0.17085245988408151</v>
      </c>
      <c r="AP111" s="10">
        <v>0.40739735435946856</v>
      </c>
      <c r="AQ111" s="10">
        <v>0.23398281702788706</v>
      </c>
      <c r="AR111" s="10">
        <v>0.33131752742740983</v>
      </c>
      <c r="AS111" s="10">
        <v>0.1319429141965065</v>
      </c>
      <c r="AT111" s="10">
        <v>0.18235661152487395</v>
      </c>
      <c r="AU111" s="84">
        <v>0.12040012982332257</v>
      </c>
      <c r="AV111" s="84">
        <f t="shared" si="141"/>
        <v>0.56530034445529687</v>
      </c>
      <c r="AW111" s="10">
        <v>0</v>
      </c>
      <c r="AX111" s="10">
        <f t="shared" si="142"/>
        <v>0.25651561700605152</v>
      </c>
      <c r="AY111" s="10">
        <f t="shared" si="143"/>
        <v>0.15186430324239658</v>
      </c>
      <c r="AZ111" s="10">
        <f t="shared" si="144"/>
        <v>0.15680253985304599</v>
      </c>
      <c r="BA111" s="10">
        <f t="shared" si="145"/>
        <v>0.43481753989850591</v>
      </c>
      <c r="BC111" s="13">
        <f t="shared" si="146"/>
        <v>6796.8943038093475</v>
      </c>
      <c r="BD111" s="13">
        <f t="shared" si="147"/>
        <v>4023.9484430137823</v>
      </c>
      <c r="BE111" s="13">
        <f t="shared" si="148"/>
        <v>4154.7968984861591</v>
      </c>
      <c r="BF111" s="13">
        <f t="shared" si="149"/>
        <v>11521.360354690711</v>
      </c>
      <c r="BH111" s="13">
        <f t="shared" si="150"/>
        <v>7202.2622156516627</v>
      </c>
      <c r="BI111" s="13">
        <f t="shared" si="151"/>
        <v>4052.8496622774219</v>
      </c>
      <c r="BJ111" s="13">
        <f t="shared" si="152"/>
        <v>4168.2403139653488</v>
      </c>
      <c r="BK111" s="13">
        <f t="shared" si="153"/>
        <v>11087.965450587126</v>
      </c>
      <c r="BL111" s="13">
        <f t="shared" si="154"/>
        <v>26511.317642481561</v>
      </c>
      <c r="BM111" s="71">
        <f t="shared" si="155"/>
        <v>0.99945994225279022</v>
      </c>
      <c r="BO111" s="13">
        <f t="shared" si="156"/>
        <v>7198.3725781446637</v>
      </c>
      <c r="BP111" s="13">
        <f t="shared" si="157"/>
        <v>4050.6608894190326</v>
      </c>
      <c r="BQ111" s="13">
        <f t="shared" si="158"/>
        <v>4165.9892234915596</v>
      </c>
      <c r="BR111" s="13">
        <f t="shared" si="159"/>
        <v>11081.977308944743</v>
      </c>
    </row>
    <row r="112" spans="1:70" x14ac:dyDescent="0.35">
      <c r="A112">
        <v>59</v>
      </c>
      <c r="B112" t="s">
        <v>138</v>
      </c>
      <c r="C112">
        <v>43224</v>
      </c>
      <c r="D112">
        <v>11626</v>
      </c>
      <c r="E112">
        <v>12262</v>
      </c>
      <c r="F112">
        <v>4150</v>
      </c>
      <c r="G112">
        <v>4335</v>
      </c>
      <c r="H112">
        <v>4408</v>
      </c>
      <c r="I112" s="65">
        <f t="shared" si="121"/>
        <v>73</v>
      </c>
      <c r="J112" s="8">
        <f t="shared" si="122"/>
        <v>1.004625405462685E-4</v>
      </c>
      <c r="K112" s="65">
        <f t="shared" si="123"/>
        <v>258</v>
      </c>
      <c r="L112" s="8">
        <f t="shared" si="124"/>
        <v>1.9959014396019338E-4</v>
      </c>
      <c r="M112">
        <v>11721</v>
      </c>
      <c r="N112" s="8">
        <f t="shared" si="125"/>
        <v>6.1188996003999911E-4</v>
      </c>
      <c r="O112" s="3">
        <v>0</v>
      </c>
      <c r="P112" s="8">
        <f t="shared" si="126"/>
        <v>0</v>
      </c>
      <c r="Q112" s="8">
        <f t="shared" si="127"/>
        <v>0</v>
      </c>
      <c r="R112" s="8">
        <v>0.22259999999999999</v>
      </c>
      <c r="S112" s="126">
        <f t="shared" si="128"/>
        <v>2729.5211999999997</v>
      </c>
      <c r="T112" s="8">
        <f t="shared" si="129"/>
        <v>9.7570950895719698E-4</v>
      </c>
      <c r="U112" s="2">
        <v>0.43649635036496348</v>
      </c>
      <c r="V112" s="2">
        <v>0.56350364963503652</v>
      </c>
      <c r="W112">
        <v>0</v>
      </c>
      <c r="Y112" s="3">
        <f t="shared" si="130"/>
        <v>152.625</v>
      </c>
      <c r="Z112" s="3">
        <f t="shared" si="131"/>
        <v>5.2995410583941602</v>
      </c>
      <c r="AA112" s="3">
        <f t="shared" si="132"/>
        <v>157.92454105839417</v>
      </c>
      <c r="AB112" s="3"/>
      <c r="AC112" s="3">
        <f t="shared" si="133"/>
        <v>42.182719243666519</v>
      </c>
      <c r="AD112" s="3">
        <f t="shared" si="134"/>
        <v>204.84291983817397</v>
      </c>
      <c r="AE112" s="3">
        <f t="shared" si="135"/>
        <v>0</v>
      </c>
      <c r="AF112" s="3">
        <f t="shared" si="136"/>
        <v>136.55332995120426</v>
      </c>
      <c r="AG112" s="8">
        <f t="shared" si="137"/>
        <v>0</v>
      </c>
      <c r="AH112" s="3">
        <f t="shared" si="138"/>
        <v>0</v>
      </c>
      <c r="AI112" s="3">
        <f t="shared" si="139"/>
        <v>110.47230913063623</v>
      </c>
      <c r="AJ112" s="67"/>
      <c r="AK112" s="3">
        <f t="shared" si="140"/>
        <v>268</v>
      </c>
      <c r="AL112" s="5"/>
      <c r="AM112" s="10">
        <v>0.26027992700729929</v>
      </c>
      <c r="AN112" s="10">
        <v>0.17121166423357664</v>
      </c>
      <c r="AO112" s="10">
        <v>0.15715822092457415</v>
      </c>
      <c r="AP112" s="10">
        <v>0.41135018783454991</v>
      </c>
      <c r="AQ112" s="10">
        <v>0</v>
      </c>
      <c r="AR112" s="10">
        <v>0</v>
      </c>
      <c r="AS112" s="10">
        <v>5.1996254849166867E-2</v>
      </c>
      <c r="AT112" s="10">
        <v>0.87983738927129285</v>
      </c>
      <c r="AU112" s="84">
        <v>6.8166355879540341E-2</v>
      </c>
      <c r="AV112" s="84">
        <f t="shared" si="141"/>
        <v>0</v>
      </c>
      <c r="AW112" s="10">
        <v>0</v>
      </c>
      <c r="AX112" s="10">
        <f t="shared" si="142"/>
        <v>0.23872379525753112</v>
      </c>
      <c r="AY112" s="10">
        <f t="shared" si="143"/>
        <v>0.15305048764094259</v>
      </c>
      <c r="AZ112" s="10">
        <f t="shared" si="144"/>
        <v>0.18832469996839618</v>
      </c>
      <c r="BA112" s="10">
        <f t="shared" si="145"/>
        <v>0.41990101713313011</v>
      </c>
      <c r="BC112" s="13">
        <f t="shared" si="146"/>
        <v>63.977977129018342</v>
      </c>
      <c r="BD112" s="13">
        <f t="shared" si="147"/>
        <v>41.017530687772613</v>
      </c>
      <c r="BE112" s="13">
        <f t="shared" si="148"/>
        <v>50.47101959153018</v>
      </c>
      <c r="BF112" s="13">
        <f t="shared" si="149"/>
        <v>112.53347259167887</v>
      </c>
      <c r="BH112" s="13">
        <f t="shared" si="150"/>
        <v>67.793634373850054</v>
      </c>
      <c r="BI112" s="13">
        <f t="shared" si="151"/>
        <v>41.312131044822046</v>
      </c>
      <c r="BJ112" s="13">
        <f t="shared" si="152"/>
        <v>50.634325500965723</v>
      </c>
      <c r="BK112" s="13">
        <f t="shared" si="153"/>
        <v>108.30034108108796</v>
      </c>
      <c r="BL112" s="13">
        <f t="shared" si="154"/>
        <v>268.04043200072579</v>
      </c>
      <c r="BM112" s="71">
        <f t="shared" si="155"/>
        <v>0.99984915708266853</v>
      </c>
      <c r="BO112" s="13">
        <f t="shared" si="156"/>
        <v>67.783408184264601</v>
      </c>
      <c r="BP112" s="13">
        <f t="shared" si="157"/>
        <v>41.305899402454067</v>
      </c>
      <c r="BQ112" s="13">
        <f t="shared" si="158"/>
        <v>50.626687671590048</v>
      </c>
      <c r="BR112" s="13">
        <f t="shared" si="159"/>
        <v>108.28400474169131</v>
      </c>
    </row>
    <row r="113" spans="1:70" x14ac:dyDescent="0.35">
      <c r="A113">
        <v>37</v>
      </c>
      <c r="B113" t="s">
        <v>78</v>
      </c>
      <c r="C113">
        <v>44000</v>
      </c>
      <c r="D113">
        <v>3933766</v>
      </c>
      <c r="E113">
        <v>4771326</v>
      </c>
      <c r="F113">
        <v>1436882</v>
      </c>
      <c r="G113">
        <v>1578496</v>
      </c>
      <c r="H113">
        <v>1793035</v>
      </c>
      <c r="I113" s="65">
        <f t="shared" si="121"/>
        <v>214539</v>
      </c>
      <c r="J113" s="8">
        <f t="shared" si="122"/>
        <v>0.29524839707199863</v>
      </c>
      <c r="K113" s="65">
        <f t="shared" si="123"/>
        <v>356153</v>
      </c>
      <c r="L113" s="8">
        <f t="shared" si="124"/>
        <v>0.27552181605370057</v>
      </c>
      <c r="M113">
        <v>4040079</v>
      </c>
      <c r="N113" s="8">
        <f t="shared" si="125"/>
        <v>0.2109106541991673</v>
      </c>
      <c r="O113" s="3">
        <v>4000674.78453433</v>
      </c>
      <c r="P113" s="8">
        <f t="shared" si="126"/>
        <v>0.83848280007157971</v>
      </c>
      <c r="Q113" s="8">
        <f t="shared" si="127"/>
        <v>0.38804243082456608</v>
      </c>
      <c r="R113" s="8">
        <v>0.18870000000000001</v>
      </c>
      <c r="S113" s="126">
        <f t="shared" si="128"/>
        <v>900349.21620000002</v>
      </c>
      <c r="T113" s="8">
        <f t="shared" si="129"/>
        <v>0.32184373275008793</v>
      </c>
      <c r="U113" s="2">
        <v>0.36809489916267601</v>
      </c>
      <c r="V113" s="2">
        <v>0.63190510083732399</v>
      </c>
      <c r="W113">
        <v>13148</v>
      </c>
      <c r="Y113" s="3">
        <f t="shared" si="130"/>
        <v>116831.54999999999</v>
      </c>
      <c r="Z113" s="3">
        <f t="shared" si="131"/>
        <v>4336.3990834305796</v>
      </c>
      <c r="AA113" s="3">
        <f t="shared" si="132"/>
        <v>134315.94908343058</v>
      </c>
      <c r="AB113" s="3"/>
      <c r="AC113" s="3">
        <f t="shared" si="133"/>
        <v>123970.38909338317</v>
      </c>
      <c r="AD113" s="3">
        <f t="shared" si="134"/>
        <v>67568.686522903503</v>
      </c>
      <c r="AE113" s="3">
        <f t="shared" si="135"/>
        <v>81466.608474647728</v>
      </c>
      <c r="AF113" s="3">
        <f t="shared" si="136"/>
        <v>36816.426254311693</v>
      </c>
      <c r="AG113" s="8">
        <f t="shared" si="137"/>
        <v>0.70988616357465406</v>
      </c>
      <c r="AH113" s="3">
        <f t="shared" si="138"/>
        <v>80833.036819332701</v>
      </c>
      <c r="AI113" s="3">
        <f t="shared" si="139"/>
        <v>317022.2946559554</v>
      </c>
      <c r="AJ113" s="67"/>
      <c r="AK113" s="3">
        <f t="shared" si="140"/>
        <v>451338</v>
      </c>
      <c r="AL113" s="5"/>
      <c r="AM113" s="10">
        <v>0.29914980160926297</v>
      </c>
      <c r="AN113" s="10">
        <v>0.15714211241970721</v>
      </c>
      <c r="AO113" s="10">
        <v>0.15609476619360274</v>
      </c>
      <c r="AP113" s="10">
        <v>0.38761331977742708</v>
      </c>
      <c r="AQ113" s="10">
        <v>0.23935676450202542</v>
      </c>
      <c r="AR113" s="10">
        <v>0.18953136352916156</v>
      </c>
      <c r="AS113" s="10">
        <v>0.24015772952905731</v>
      </c>
      <c r="AT113" s="10">
        <v>0.16290305078277634</v>
      </c>
      <c r="AU113" s="84">
        <v>0.16805109165697937</v>
      </c>
      <c r="AV113" s="84">
        <f t="shared" si="141"/>
        <v>0.42888812803118698</v>
      </c>
      <c r="AW113" s="10">
        <v>0</v>
      </c>
      <c r="AX113" s="10">
        <f t="shared" si="142"/>
        <v>0.24155731913109926</v>
      </c>
      <c r="AY113" s="10">
        <f t="shared" si="143"/>
        <v>0.1495517369810887</v>
      </c>
      <c r="AZ113" s="10">
        <f t="shared" si="144"/>
        <v>0.16418138669828536</v>
      </c>
      <c r="BA113" s="10">
        <f t="shared" si="145"/>
        <v>0.44470955718952665</v>
      </c>
      <c r="BC113" s="13">
        <f t="shared" si="146"/>
        <v>109023.99730199207</v>
      </c>
      <c r="BD113" s="13">
        <f t="shared" si="147"/>
        <v>67498.381865570613</v>
      </c>
      <c r="BE113" s="13">
        <f t="shared" si="148"/>
        <v>74101.298709630719</v>
      </c>
      <c r="BF113" s="13">
        <f t="shared" si="149"/>
        <v>200714.32212280657</v>
      </c>
      <c r="BH113" s="13">
        <f t="shared" si="150"/>
        <v>115526.20671581826</v>
      </c>
      <c r="BI113" s="13">
        <f t="shared" si="151"/>
        <v>67983.175734543911</v>
      </c>
      <c r="BJ113" s="13">
        <f t="shared" si="152"/>
        <v>74341.063629659446</v>
      </c>
      <c r="BK113" s="13">
        <f t="shared" si="153"/>
        <v>193164.12303948269</v>
      </c>
      <c r="BL113" s="13">
        <f t="shared" si="154"/>
        <v>451014.5691195043</v>
      </c>
      <c r="BM113" s="71">
        <f t="shared" si="155"/>
        <v>1.0007171184760775</v>
      </c>
      <c r="BO113" s="13">
        <f t="shared" si="156"/>
        <v>115609.05269312533</v>
      </c>
      <c r="BP113" s="13">
        <f t="shared" si="157"/>
        <v>68031.927725925576</v>
      </c>
      <c r="BQ113" s="13">
        <f t="shared" si="158"/>
        <v>74394.374979919521</v>
      </c>
      <c r="BR113" s="13">
        <f t="shared" si="159"/>
        <v>193302.64460102961</v>
      </c>
    </row>
    <row r="114" spans="1:70" x14ac:dyDescent="0.35">
      <c r="A114">
        <v>37</v>
      </c>
      <c r="B114" t="s">
        <v>79</v>
      </c>
      <c r="C114">
        <v>44574</v>
      </c>
      <c r="D114">
        <v>71929</v>
      </c>
      <c r="E114">
        <v>76935</v>
      </c>
      <c r="F114">
        <v>15042</v>
      </c>
      <c r="G114">
        <v>15685</v>
      </c>
      <c r="H114">
        <v>16540</v>
      </c>
      <c r="I114" s="65">
        <f t="shared" si="121"/>
        <v>855</v>
      </c>
      <c r="J114" s="8">
        <f t="shared" si="122"/>
        <v>1.1766503036583502E-3</v>
      </c>
      <c r="K114" s="65">
        <f t="shared" si="123"/>
        <v>1498</v>
      </c>
      <c r="L114" s="8">
        <f t="shared" si="124"/>
        <v>1.1588606033037584E-3</v>
      </c>
      <c r="M114">
        <v>71343</v>
      </c>
      <c r="N114" s="8">
        <f t="shared" si="125"/>
        <v>3.7244318248557001E-3</v>
      </c>
      <c r="O114" s="3">
        <v>63726.042772922112</v>
      </c>
      <c r="P114" s="8">
        <f t="shared" si="126"/>
        <v>0.82831016797195178</v>
      </c>
      <c r="Q114" s="8">
        <f t="shared" si="127"/>
        <v>6.1810594152839401E-3</v>
      </c>
      <c r="R114" s="8">
        <v>0.19675000000000001</v>
      </c>
      <c r="S114" s="126">
        <f t="shared" si="128"/>
        <v>15136.96125</v>
      </c>
      <c r="T114" s="8">
        <f t="shared" si="129"/>
        <v>5.4109405812058243E-3</v>
      </c>
      <c r="U114" s="2">
        <v>0.42359616513402465</v>
      </c>
      <c r="V114" s="2">
        <v>0.57640383486597535</v>
      </c>
      <c r="W114">
        <v>0</v>
      </c>
      <c r="Y114" s="3">
        <f t="shared" si="130"/>
        <v>530.47500000000002</v>
      </c>
      <c r="Z114" s="3">
        <f t="shared" si="131"/>
        <v>18.65899885051849</v>
      </c>
      <c r="AA114" s="3">
        <f t="shared" si="132"/>
        <v>549.13399885051854</v>
      </c>
      <c r="AB114" s="3"/>
      <c r="AC114" s="3">
        <f t="shared" si="133"/>
        <v>494.05787607308042</v>
      </c>
      <c r="AD114" s="3">
        <f t="shared" si="134"/>
        <v>1135.9865385648206</v>
      </c>
      <c r="AE114" s="3">
        <f t="shared" si="135"/>
        <v>1297.6672326102569</v>
      </c>
      <c r="AF114" s="3">
        <f t="shared" si="136"/>
        <v>1918.4794384119803</v>
      </c>
      <c r="AG114" s="8">
        <f t="shared" si="137"/>
        <v>0</v>
      </c>
      <c r="AH114" s="3">
        <f t="shared" si="138"/>
        <v>0</v>
      </c>
      <c r="AI114" s="3">
        <f t="shared" si="139"/>
        <v>1009.2322088361777</v>
      </c>
      <c r="AJ114" s="67"/>
      <c r="AK114" s="3">
        <f t="shared" si="140"/>
        <v>1558</v>
      </c>
      <c r="AL114" s="5"/>
      <c r="AM114" s="10">
        <v>0.30087457770821102</v>
      </c>
      <c r="AN114" s="10">
        <v>0.23222175047283639</v>
      </c>
      <c r="AO114" s="10">
        <v>0.1755575034239874</v>
      </c>
      <c r="AP114" s="10">
        <v>0.29134616839496513</v>
      </c>
      <c r="AQ114" s="10">
        <v>0.30368776807620224</v>
      </c>
      <c r="AR114" s="10">
        <v>0.69515233345938643</v>
      </c>
      <c r="AS114" s="10">
        <v>1.1598984644113947E-3</v>
      </c>
      <c r="AT114" s="10">
        <v>0</v>
      </c>
      <c r="AU114" s="84">
        <v>0</v>
      </c>
      <c r="AV114" s="84">
        <f t="shared" si="141"/>
        <v>0.99884010153558866</v>
      </c>
      <c r="AW114" s="10">
        <v>0.3</v>
      </c>
      <c r="AX114" s="10">
        <f t="shared" si="142"/>
        <v>0.22865900175630807</v>
      </c>
      <c r="AY114" s="10">
        <f t="shared" si="143"/>
        <v>8.7969951450861672E-2</v>
      </c>
      <c r="AZ114" s="10">
        <f t="shared" si="144"/>
        <v>0.15022852101491416</v>
      </c>
      <c r="BA114" s="10">
        <f t="shared" si="145"/>
        <v>0.5331425257779161</v>
      </c>
      <c r="BC114" s="13">
        <f t="shared" si="146"/>
        <v>356.25072473632798</v>
      </c>
      <c r="BD114" s="13">
        <f t="shared" si="147"/>
        <v>137.05718436044248</v>
      </c>
      <c r="BE114" s="13">
        <f t="shared" si="148"/>
        <v>234.05603574123626</v>
      </c>
      <c r="BF114" s="13">
        <f t="shared" si="149"/>
        <v>830.63605516199323</v>
      </c>
      <c r="BH114" s="13">
        <f t="shared" si="150"/>
        <v>377.49757747872536</v>
      </c>
      <c r="BI114" s="13">
        <f t="shared" si="151"/>
        <v>138.0415706648285</v>
      </c>
      <c r="BJ114" s="13">
        <f t="shared" si="152"/>
        <v>234.81335616164668</v>
      </c>
      <c r="BK114" s="13">
        <f t="shared" si="153"/>
        <v>799.39031486837007</v>
      </c>
      <c r="BL114" s="13">
        <f t="shared" si="154"/>
        <v>1549.7428191735705</v>
      </c>
      <c r="BM114" s="71">
        <f t="shared" si="155"/>
        <v>1.0053280974909327</v>
      </c>
      <c r="BO114" s="13">
        <f t="shared" si="156"/>
        <v>379.50892137412291</v>
      </c>
      <c r="BP114" s="13">
        <f t="shared" si="157"/>
        <v>138.77706961113216</v>
      </c>
      <c r="BQ114" s="13">
        <f t="shared" si="158"/>
        <v>236.06446461544903</v>
      </c>
      <c r="BR114" s="13">
        <f t="shared" si="159"/>
        <v>803.64954439929613</v>
      </c>
    </row>
    <row r="115" spans="1:70" x14ac:dyDescent="0.35">
      <c r="A115">
        <v>37</v>
      </c>
      <c r="B115" t="s">
        <v>80</v>
      </c>
      <c r="C115">
        <v>45246</v>
      </c>
      <c r="D115">
        <v>12744</v>
      </c>
      <c r="E115">
        <v>12974</v>
      </c>
      <c r="F115">
        <v>5236</v>
      </c>
      <c r="G115">
        <v>5287</v>
      </c>
      <c r="H115">
        <v>5362</v>
      </c>
      <c r="I115" s="65">
        <f t="shared" si="121"/>
        <v>75</v>
      </c>
      <c r="J115" s="8">
        <f t="shared" si="122"/>
        <v>1.0321493891739914E-4</v>
      </c>
      <c r="K115" s="65">
        <f t="shared" si="123"/>
        <v>126</v>
      </c>
      <c r="L115" s="8">
        <f t="shared" si="124"/>
        <v>9.7474256352652575E-5</v>
      </c>
      <c r="M115">
        <v>12046</v>
      </c>
      <c r="N115" s="8">
        <f t="shared" si="125"/>
        <v>6.2885645069890193E-4</v>
      </c>
      <c r="O115" s="3">
        <v>0</v>
      </c>
      <c r="P115" s="8">
        <f t="shared" si="126"/>
        <v>0</v>
      </c>
      <c r="Q115" s="8">
        <f t="shared" si="127"/>
        <v>0</v>
      </c>
      <c r="R115" s="8">
        <v>1.01E-2</v>
      </c>
      <c r="S115" s="126">
        <f t="shared" si="128"/>
        <v>131.03739999999999</v>
      </c>
      <c r="T115" s="8">
        <f t="shared" si="129"/>
        <v>4.6841342433620889E-5</v>
      </c>
      <c r="U115" s="2">
        <v>0.73649754500818332</v>
      </c>
      <c r="V115" s="2">
        <v>0.26350245499181668</v>
      </c>
      <c r="W115">
        <v>12</v>
      </c>
      <c r="Y115" s="3">
        <f t="shared" si="130"/>
        <v>42.074999999999996</v>
      </c>
      <c r="Z115" s="3">
        <f t="shared" si="131"/>
        <v>1.019165302782324</v>
      </c>
      <c r="AA115" s="3">
        <f t="shared" si="132"/>
        <v>55.094165302782322</v>
      </c>
      <c r="AB115" s="3"/>
      <c r="AC115" s="3">
        <f t="shared" si="133"/>
        <v>43.338410181849156</v>
      </c>
      <c r="AD115" s="3">
        <f t="shared" si="134"/>
        <v>9.8339897942550287</v>
      </c>
      <c r="AE115" s="3">
        <f t="shared" si="135"/>
        <v>0</v>
      </c>
      <c r="AF115" s="3">
        <f t="shared" si="136"/>
        <v>0</v>
      </c>
      <c r="AG115" s="8">
        <f t="shared" si="137"/>
        <v>0</v>
      </c>
      <c r="AH115" s="3">
        <f t="shared" si="138"/>
        <v>0</v>
      </c>
      <c r="AI115" s="3">
        <f t="shared" si="139"/>
        <v>53.172399976104188</v>
      </c>
      <c r="AJ115" s="67"/>
      <c r="AK115" s="3">
        <f t="shared" si="140"/>
        <v>108</v>
      </c>
      <c r="AL115" s="5"/>
      <c r="AM115" s="10">
        <v>0.17586566648481541</v>
      </c>
      <c r="AN115" s="10">
        <v>4.8040498272413169E-2</v>
      </c>
      <c r="AO115" s="10">
        <v>9.624416560586771E-2</v>
      </c>
      <c r="AP115" s="10">
        <v>0.67984966963690363</v>
      </c>
      <c r="AQ115" s="10">
        <v>0</v>
      </c>
      <c r="AR115" s="10">
        <v>0</v>
      </c>
      <c r="AS115" s="10">
        <v>0</v>
      </c>
      <c r="AT115" s="10">
        <v>0</v>
      </c>
      <c r="AU115" s="84">
        <v>1</v>
      </c>
      <c r="AV115" s="84">
        <f t="shared" si="141"/>
        <v>0</v>
      </c>
      <c r="AW115" s="10">
        <v>0.3</v>
      </c>
      <c r="AX115" s="10">
        <f t="shared" si="142"/>
        <v>0.3286661307350246</v>
      </c>
      <c r="AY115" s="10">
        <f t="shared" si="143"/>
        <v>0.23531495321120027</v>
      </c>
      <c r="AZ115" s="10">
        <f t="shared" si="144"/>
        <v>0.2136791912694099</v>
      </c>
      <c r="BA115" s="10">
        <f t="shared" si="145"/>
        <v>0.22233972478436528</v>
      </c>
      <c r="BC115" s="13">
        <f t="shared" si="146"/>
        <v>35.495942119382654</v>
      </c>
      <c r="BD115" s="13">
        <f t="shared" si="147"/>
        <v>25.41401494680963</v>
      </c>
      <c r="BE115" s="13">
        <f t="shared" si="148"/>
        <v>23.07735265709627</v>
      </c>
      <c r="BF115" s="13">
        <f t="shared" si="149"/>
        <v>24.012690276711449</v>
      </c>
      <c r="BH115" s="13">
        <f t="shared" si="150"/>
        <v>37.612926037720989</v>
      </c>
      <c r="BI115" s="13">
        <f t="shared" si="151"/>
        <v>25.59654611706415</v>
      </c>
      <c r="BJ115" s="13">
        <f t="shared" si="152"/>
        <v>23.152022598253243</v>
      </c>
      <c r="BK115" s="13">
        <f t="shared" si="153"/>
        <v>23.109413469167848</v>
      </c>
      <c r="BL115" s="13">
        <f t="shared" si="154"/>
        <v>109.47090822220623</v>
      </c>
      <c r="BM115" s="71">
        <f t="shared" si="155"/>
        <v>0.98656347840633096</v>
      </c>
      <c r="BO115" s="13">
        <f t="shared" si="156"/>
        <v>37.107539144814076</v>
      </c>
      <c r="BP115" s="13">
        <f t="shared" si="157"/>
        <v>25.252617572438872</v>
      </c>
      <c r="BQ115" s="13">
        <f t="shared" si="158"/>
        <v>22.840939946674698</v>
      </c>
      <c r="BR115" s="13">
        <f t="shared" si="159"/>
        <v>22.798903336072346</v>
      </c>
    </row>
    <row r="116" spans="1:70" x14ac:dyDescent="0.35">
      <c r="A116">
        <v>37</v>
      </c>
      <c r="B116" t="s">
        <v>81</v>
      </c>
      <c r="C116">
        <v>45400</v>
      </c>
      <c r="D116">
        <v>35409</v>
      </c>
      <c r="E116">
        <v>35590</v>
      </c>
      <c r="F116">
        <v>13911</v>
      </c>
      <c r="G116">
        <v>13948</v>
      </c>
      <c r="H116">
        <v>14010</v>
      </c>
      <c r="I116" s="65">
        <f t="shared" si="121"/>
        <v>62</v>
      </c>
      <c r="J116" s="8">
        <f t="shared" si="122"/>
        <v>8.5324349505049967E-5</v>
      </c>
      <c r="K116" s="65">
        <f t="shared" si="123"/>
        <v>99</v>
      </c>
      <c r="L116" s="8">
        <f t="shared" si="124"/>
        <v>7.6586915705655591E-5</v>
      </c>
      <c r="M116">
        <v>35922</v>
      </c>
      <c r="N116" s="8">
        <f t="shared" si="125"/>
        <v>1.8752931613818659E-3</v>
      </c>
      <c r="O116" s="3">
        <v>9.1830532843378663</v>
      </c>
      <c r="P116" s="8">
        <f t="shared" si="126"/>
        <v>2.5802341344023226E-4</v>
      </c>
      <c r="Q116" s="8">
        <f t="shared" si="127"/>
        <v>8.9070332150498821E-7</v>
      </c>
      <c r="R116" s="8">
        <v>0.13014999999999999</v>
      </c>
      <c r="S116" s="126">
        <f t="shared" si="128"/>
        <v>4632.0384999999997</v>
      </c>
      <c r="T116" s="8">
        <f t="shared" si="129"/>
        <v>1.6557937012197713E-3</v>
      </c>
      <c r="U116" s="2">
        <v>0.68881661615788303</v>
      </c>
      <c r="V116" s="2">
        <v>0.31118338384211697</v>
      </c>
      <c r="W116">
        <v>0</v>
      </c>
      <c r="Y116" s="3">
        <f t="shared" si="130"/>
        <v>30.524999999999999</v>
      </c>
      <c r="Z116" s="3">
        <f t="shared" si="131"/>
        <v>0.79033554771232173</v>
      </c>
      <c r="AA116" s="3">
        <f t="shared" si="132"/>
        <v>31.315335547712319</v>
      </c>
      <c r="AB116" s="3"/>
      <c r="AC116" s="3">
        <f t="shared" si="133"/>
        <v>35.826419083661975</v>
      </c>
      <c r="AD116" s="3">
        <f t="shared" si="134"/>
        <v>347.62151367164159</v>
      </c>
      <c r="AE116" s="3">
        <f t="shared" si="135"/>
        <v>0.18699650604168253</v>
      </c>
      <c r="AF116" s="3">
        <f t="shared" si="136"/>
        <v>311.96077578303425</v>
      </c>
      <c r="AG116" s="8">
        <f t="shared" si="137"/>
        <v>0</v>
      </c>
      <c r="AH116" s="3">
        <f t="shared" si="138"/>
        <v>0</v>
      </c>
      <c r="AI116" s="3">
        <f t="shared" si="139"/>
        <v>71.674153478310984</v>
      </c>
      <c r="AJ116" s="67"/>
      <c r="AK116" s="3">
        <f t="shared" si="140"/>
        <v>103</v>
      </c>
      <c r="AL116" s="5"/>
      <c r="AM116" s="10">
        <v>8.4836041096902945E-2</v>
      </c>
      <c r="AN116" s="10">
        <v>7.4397412964742421E-2</v>
      </c>
      <c r="AO116" s="10">
        <v>0.10932968191785546</v>
      </c>
      <c r="AP116" s="10">
        <v>0.73143686402049923</v>
      </c>
      <c r="AQ116" s="10">
        <v>0</v>
      </c>
      <c r="AR116" s="10">
        <v>0</v>
      </c>
      <c r="AS116" s="10">
        <v>0</v>
      </c>
      <c r="AT116" s="10">
        <v>1.0828167791293823E-4</v>
      </c>
      <c r="AU116" s="84">
        <v>0.99989171832208701</v>
      </c>
      <c r="AV116" s="84">
        <f t="shared" si="141"/>
        <v>0</v>
      </c>
      <c r="AW116" s="10">
        <v>0.3</v>
      </c>
      <c r="AX116" s="10">
        <f t="shared" si="142"/>
        <v>0.40148983104535452</v>
      </c>
      <c r="AY116" s="10">
        <f t="shared" si="143"/>
        <v>0.21422942145733687</v>
      </c>
      <c r="AZ116" s="10">
        <f t="shared" si="144"/>
        <v>0.2032107782198197</v>
      </c>
      <c r="BA116" s="10">
        <f t="shared" si="145"/>
        <v>0.18106996927748881</v>
      </c>
      <c r="BC116" s="13">
        <f t="shared" si="146"/>
        <v>41.353452597671513</v>
      </c>
      <c r="BD116" s="13">
        <f t="shared" si="147"/>
        <v>22.065630410105697</v>
      </c>
      <c r="BE116" s="13">
        <f t="shared" si="148"/>
        <v>20.930710156641428</v>
      </c>
      <c r="BF116" s="13">
        <f t="shared" si="149"/>
        <v>18.650206835581347</v>
      </c>
      <c r="BH116" s="13">
        <f t="shared" si="150"/>
        <v>43.819779419554436</v>
      </c>
      <c r="BI116" s="13">
        <f t="shared" si="151"/>
        <v>22.22411246615194</v>
      </c>
      <c r="BJ116" s="13">
        <f t="shared" si="152"/>
        <v>20.998434341429558</v>
      </c>
      <c r="BK116" s="13">
        <f t="shared" si="153"/>
        <v>17.948648655454814</v>
      </c>
      <c r="BL116" s="13">
        <f t="shared" si="154"/>
        <v>104.99097488259075</v>
      </c>
      <c r="BM116" s="71">
        <f t="shared" si="155"/>
        <v>0.98103670448991243</v>
      </c>
      <c r="BO116" s="13">
        <f t="shared" si="156"/>
        <v>42.98881199323457</v>
      </c>
      <c r="BP116" s="13">
        <f t="shared" si="157"/>
        <v>21.802670054006878</v>
      </c>
      <c r="BQ116" s="13">
        <f t="shared" si="158"/>
        <v>20.600234825763859</v>
      </c>
      <c r="BR116" s="13">
        <f t="shared" si="159"/>
        <v>17.608283126994689</v>
      </c>
    </row>
    <row r="117" spans="1:70" x14ac:dyDescent="0.35">
      <c r="A117">
        <v>37</v>
      </c>
      <c r="B117" t="s">
        <v>82</v>
      </c>
      <c r="C117">
        <v>46492</v>
      </c>
      <c r="D117">
        <v>28019</v>
      </c>
      <c r="E117">
        <v>29043</v>
      </c>
      <c r="F117">
        <v>6628</v>
      </c>
      <c r="G117">
        <v>6773</v>
      </c>
      <c r="H117">
        <v>6979</v>
      </c>
      <c r="I117" s="65">
        <f t="shared" si="121"/>
        <v>206</v>
      </c>
      <c r="J117" s="8">
        <f t="shared" si="122"/>
        <v>2.8349703222645633E-4</v>
      </c>
      <c r="K117" s="65">
        <f t="shared" si="123"/>
        <v>351</v>
      </c>
      <c r="L117" s="8">
        <f t="shared" si="124"/>
        <v>2.7153542841096073E-4</v>
      </c>
      <c r="M117">
        <v>27971</v>
      </c>
      <c r="N117" s="8">
        <f t="shared" si="125"/>
        <v>1.4602144929851391E-3</v>
      </c>
      <c r="O117" s="3">
        <v>28402.479524176895</v>
      </c>
      <c r="P117" s="8">
        <f t="shared" si="126"/>
        <v>0.97794578811337995</v>
      </c>
      <c r="Q117" s="8">
        <f t="shared" si="127"/>
        <v>2.7548770618928053E-3</v>
      </c>
      <c r="R117" s="8">
        <v>0.1948</v>
      </c>
      <c r="S117" s="126">
        <f t="shared" si="128"/>
        <v>5657.5763999999999</v>
      </c>
      <c r="T117" s="8">
        <f t="shared" si="129"/>
        <v>2.0223880624674491E-3</v>
      </c>
      <c r="U117" s="2">
        <v>0.23578216925629808</v>
      </c>
      <c r="V117" s="2">
        <v>0.76421783074370198</v>
      </c>
      <c r="W117">
        <v>1</v>
      </c>
      <c r="Y117" s="3">
        <f t="shared" si="130"/>
        <v>119.625</v>
      </c>
      <c r="Z117" s="3">
        <f t="shared" si="131"/>
        <v>4.9940595300950372</v>
      </c>
      <c r="AA117" s="3">
        <f t="shared" si="132"/>
        <v>125.61905953009504</v>
      </c>
      <c r="AB117" s="3"/>
      <c r="AC117" s="3">
        <f t="shared" si="133"/>
        <v>119.03616663281237</v>
      </c>
      <c r="AD117" s="3">
        <f t="shared" si="134"/>
        <v>424.58526022202904</v>
      </c>
      <c r="AE117" s="3">
        <f t="shared" si="135"/>
        <v>578.36585169335262</v>
      </c>
      <c r="AF117" s="3">
        <f t="shared" si="136"/>
        <v>882.46178607693355</v>
      </c>
      <c r="AG117" s="8">
        <f t="shared" si="137"/>
        <v>0</v>
      </c>
      <c r="AH117" s="3">
        <f t="shared" si="138"/>
        <v>0</v>
      </c>
      <c r="AI117" s="3">
        <f t="shared" si="139"/>
        <v>239.52549247126035</v>
      </c>
      <c r="AJ117" s="67"/>
      <c r="AK117" s="3">
        <f t="shared" si="140"/>
        <v>365</v>
      </c>
      <c r="AL117" s="5"/>
      <c r="AM117" s="10">
        <v>0.41342006335797254</v>
      </c>
      <c r="AN117" s="10">
        <v>0.18349536883391163</v>
      </c>
      <c r="AO117" s="10">
        <v>0.17723080404284211</v>
      </c>
      <c r="AP117" s="10">
        <v>0.22585376376527375</v>
      </c>
      <c r="AQ117" s="10">
        <v>0.50519329221300036</v>
      </c>
      <c r="AR117" s="10">
        <v>0.4948063275836338</v>
      </c>
      <c r="AS117" s="10">
        <v>6.4219193997536229E-9</v>
      </c>
      <c r="AT117" s="10">
        <v>3.7378144646672697E-7</v>
      </c>
      <c r="AU117" s="84">
        <v>0</v>
      </c>
      <c r="AV117" s="84">
        <f t="shared" si="141"/>
        <v>0.9999996197966341</v>
      </c>
      <c r="AW117" s="10">
        <v>0.3</v>
      </c>
      <c r="AX117" s="10">
        <f t="shared" si="142"/>
        <v>0.13862261323649885</v>
      </c>
      <c r="AY117" s="10">
        <f t="shared" si="143"/>
        <v>0.12695105676200147</v>
      </c>
      <c r="AZ117" s="10">
        <f t="shared" si="144"/>
        <v>0.14888988051983038</v>
      </c>
      <c r="BA117" s="10">
        <f t="shared" si="145"/>
        <v>0.58553644948166927</v>
      </c>
      <c r="BC117" s="13">
        <f t="shared" si="146"/>
        <v>50.597253831322085</v>
      </c>
      <c r="BD117" s="13">
        <f t="shared" si="147"/>
        <v>46.337135718130533</v>
      </c>
      <c r="BE117" s="13">
        <f t="shared" si="148"/>
        <v>54.344806389738089</v>
      </c>
      <c r="BF117" s="13">
        <f t="shared" si="149"/>
        <v>213.72080406080929</v>
      </c>
      <c r="BH117" s="13">
        <f t="shared" si="150"/>
        <v>53.614882503149957</v>
      </c>
      <c r="BI117" s="13">
        <f t="shared" si="151"/>
        <v>46.669943093375061</v>
      </c>
      <c r="BJ117" s="13">
        <f t="shared" si="152"/>
        <v>54.52064646791365</v>
      </c>
      <c r="BK117" s="13">
        <f t="shared" si="153"/>
        <v>205.68134478435633</v>
      </c>
      <c r="BL117" s="13">
        <f t="shared" si="154"/>
        <v>360.486816848795</v>
      </c>
      <c r="BM117" s="71">
        <f t="shared" si="155"/>
        <v>1.0125196898756441</v>
      </c>
      <c r="BO117" s="13">
        <f t="shared" si="156"/>
        <v>54.286124204808495</v>
      </c>
      <c r="BP117" s="13">
        <f t="shared" si="157"/>
        <v>47.254236307418076</v>
      </c>
      <c r="BQ117" s="13">
        <f t="shared" si="158"/>
        <v>55.203228053511559</v>
      </c>
      <c r="BR117" s="13">
        <f t="shared" si="159"/>
        <v>208.25641143426191</v>
      </c>
    </row>
    <row r="118" spans="1:70" x14ac:dyDescent="0.35">
      <c r="A118">
        <v>65</v>
      </c>
      <c r="B118" t="s">
        <v>169</v>
      </c>
      <c r="C118">
        <v>46842</v>
      </c>
      <c r="D118">
        <v>89592</v>
      </c>
      <c r="E118">
        <v>129750</v>
      </c>
      <c r="F118">
        <v>34287</v>
      </c>
      <c r="G118">
        <v>41223</v>
      </c>
      <c r="H118">
        <v>51226</v>
      </c>
      <c r="I118" s="65">
        <f t="shared" si="121"/>
        <v>10003</v>
      </c>
      <c r="J118" s="8">
        <f t="shared" si="122"/>
        <v>1.3766120453209916E-2</v>
      </c>
      <c r="K118" s="65">
        <f t="shared" si="123"/>
        <v>16939</v>
      </c>
      <c r="L118" s="8">
        <f t="shared" si="124"/>
        <v>1.3104098637758587E-2</v>
      </c>
      <c r="M118">
        <v>93452</v>
      </c>
      <c r="N118" s="8">
        <f t="shared" si="125"/>
        <v>4.8786230309408752E-3</v>
      </c>
      <c r="O118" s="3">
        <v>0</v>
      </c>
      <c r="P118" s="8">
        <f t="shared" si="126"/>
        <v>0</v>
      </c>
      <c r="Q118" s="8">
        <f t="shared" si="127"/>
        <v>0</v>
      </c>
      <c r="R118" s="8">
        <v>3.6200000000000003E-2</v>
      </c>
      <c r="S118" s="126">
        <f t="shared" si="128"/>
        <v>4696.9500000000007</v>
      </c>
      <c r="T118" s="8">
        <f t="shared" si="129"/>
        <v>1.6789973194186979E-3</v>
      </c>
      <c r="U118" s="2">
        <v>0.74314599641941936</v>
      </c>
      <c r="V118" s="2">
        <v>0.25685400358058064</v>
      </c>
      <c r="W118">
        <v>5</v>
      </c>
      <c r="Y118" s="3">
        <f t="shared" si="130"/>
        <v>5722.2</v>
      </c>
      <c r="Z118" s="3">
        <f t="shared" si="131"/>
        <v>137.27494927510793</v>
      </c>
      <c r="AA118" s="3">
        <f t="shared" si="132"/>
        <v>5864.474949275108</v>
      </c>
      <c r="AB118" s="3"/>
      <c r="AC118" s="3">
        <f t="shared" si="133"/>
        <v>5780.1882273204956</v>
      </c>
      <c r="AD118" s="3">
        <f t="shared" si="134"/>
        <v>352.49293990972166</v>
      </c>
      <c r="AE118" s="3">
        <f t="shared" si="135"/>
        <v>0</v>
      </c>
      <c r="AF118" s="3">
        <f t="shared" si="136"/>
        <v>0</v>
      </c>
      <c r="AG118" s="8">
        <f t="shared" si="137"/>
        <v>0</v>
      </c>
      <c r="AH118" s="3">
        <f t="shared" si="138"/>
        <v>0</v>
      </c>
      <c r="AI118" s="3">
        <f t="shared" si="139"/>
        <v>6132.6811672302174</v>
      </c>
      <c r="AJ118" s="67"/>
      <c r="AK118" s="3">
        <f t="shared" si="140"/>
        <v>11997</v>
      </c>
      <c r="AL118" s="5"/>
      <c r="AM118" s="10">
        <v>0.23289761645662932</v>
      </c>
      <c r="AN118" s="10">
        <v>0.16615328535823365</v>
      </c>
      <c r="AO118" s="10">
        <v>0.18935239606370152</v>
      </c>
      <c r="AP118" s="10">
        <v>0.41159670212143556</v>
      </c>
      <c r="AQ118" s="10">
        <v>0</v>
      </c>
      <c r="AR118" s="10">
        <v>2.5567388458350979E-2</v>
      </c>
      <c r="AS118" s="10">
        <v>7.5280958944985793E-2</v>
      </c>
      <c r="AT118" s="10">
        <v>0.58768197237486497</v>
      </c>
      <c r="AU118" s="84">
        <v>0.31146968022179838</v>
      </c>
      <c r="AV118" s="84">
        <f t="shared" si="141"/>
        <v>2.5567388458350979E-2</v>
      </c>
      <c r="AW118" s="10">
        <v>0</v>
      </c>
      <c r="AX118" s="10">
        <f t="shared" si="142"/>
        <v>0.25362582744506434</v>
      </c>
      <c r="AY118" s="10">
        <f t="shared" si="143"/>
        <v>0.15819665989322865</v>
      </c>
      <c r="AZ118" s="10">
        <f t="shared" si="144"/>
        <v>0.16729543704017152</v>
      </c>
      <c r="BA118" s="10">
        <f t="shared" si="145"/>
        <v>0.42088207562153546</v>
      </c>
      <c r="BC118" s="13">
        <f t="shared" si="146"/>
        <v>3042.7490518584368</v>
      </c>
      <c r="BD118" s="13">
        <f t="shared" si="147"/>
        <v>1897.8853287390641</v>
      </c>
      <c r="BE118" s="13">
        <f t="shared" si="148"/>
        <v>2007.0433581709378</v>
      </c>
      <c r="BF118" s="13">
        <f t="shared" si="149"/>
        <v>5049.3222612315612</v>
      </c>
      <c r="BH118" s="13">
        <f t="shared" si="150"/>
        <v>3224.2191136660417</v>
      </c>
      <c r="BI118" s="13">
        <f t="shared" si="151"/>
        <v>1911.5165173091768</v>
      </c>
      <c r="BJ118" s="13">
        <f t="shared" si="152"/>
        <v>2013.5374223593633</v>
      </c>
      <c r="BK118" s="13">
        <f t="shared" si="153"/>
        <v>4859.3837062497614</v>
      </c>
      <c r="BL118" s="13">
        <f t="shared" si="154"/>
        <v>12008.656759584344</v>
      </c>
      <c r="BM118" s="71">
        <f t="shared" si="155"/>
        <v>0.99902930362506692</v>
      </c>
      <c r="BO118" s="13">
        <f t="shared" si="156"/>
        <v>3221.0893758604161</v>
      </c>
      <c r="BP118" s="13">
        <f t="shared" si="157"/>
        <v>1909.6610151552002</v>
      </c>
      <c r="BQ118" s="13">
        <f t="shared" si="158"/>
        <v>2011.582888882687</v>
      </c>
      <c r="BR118" s="13">
        <f t="shared" si="159"/>
        <v>4854.6667201016962</v>
      </c>
    </row>
    <row r="119" spans="1:70" x14ac:dyDescent="0.35">
      <c r="A119">
        <v>59</v>
      </c>
      <c r="B119" t="s">
        <v>139</v>
      </c>
      <c r="C119">
        <v>48256</v>
      </c>
      <c r="D119">
        <v>96608</v>
      </c>
      <c r="E119">
        <v>98578</v>
      </c>
      <c r="F119">
        <v>34038</v>
      </c>
      <c r="G119">
        <v>34087</v>
      </c>
      <c r="H119">
        <v>34224</v>
      </c>
      <c r="I119" s="65">
        <f t="shared" si="121"/>
        <v>137</v>
      </c>
      <c r="J119" s="8">
        <f t="shared" si="122"/>
        <v>1.8853928842244911E-4</v>
      </c>
      <c r="K119" s="65">
        <f t="shared" si="123"/>
        <v>186</v>
      </c>
      <c r="L119" s="8">
        <f t="shared" si="124"/>
        <v>1.4389056890153475E-4</v>
      </c>
      <c r="M119">
        <v>96434</v>
      </c>
      <c r="N119" s="8">
        <f t="shared" si="125"/>
        <v>5.0342971083096391E-3</v>
      </c>
      <c r="O119" s="3">
        <v>11429.654936755376</v>
      </c>
      <c r="P119" s="8">
        <f t="shared" si="126"/>
        <v>0.11594529141142422</v>
      </c>
      <c r="Q119" s="8">
        <f t="shared" si="127"/>
        <v>1.1086107529384708E-3</v>
      </c>
      <c r="R119" s="8">
        <v>9.1899999999999996E-2</v>
      </c>
      <c r="S119" s="126">
        <f t="shared" si="128"/>
        <v>9059.3181999999997</v>
      </c>
      <c r="T119" s="8">
        <f t="shared" si="129"/>
        <v>3.2383932069877303E-3</v>
      </c>
      <c r="U119" s="2">
        <v>0.77513078946590608</v>
      </c>
      <c r="V119" s="2">
        <v>0.22486921053409392</v>
      </c>
      <c r="W119">
        <v>0</v>
      </c>
      <c r="Y119" s="3">
        <f t="shared" si="130"/>
        <v>40.424999999999997</v>
      </c>
      <c r="Z119" s="3">
        <f t="shared" si="131"/>
        <v>0.92453682425442607</v>
      </c>
      <c r="AA119" s="3">
        <f t="shared" si="132"/>
        <v>41.349536824254422</v>
      </c>
      <c r="AB119" s="3"/>
      <c r="AC119" s="3">
        <f t="shared" si="133"/>
        <v>79.164829265511131</v>
      </c>
      <c r="AD119" s="3">
        <f t="shared" si="134"/>
        <v>679.87645299516646</v>
      </c>
      <c r="AE119" s="3">
        <f t="shared" si="135"/>
        <v>232.74454282875604</v>
      </c>
      <c r="AF119" s="3">
        <f t="shared" si="136"/>
        <v>839.63995828903819</v>
      </c>
      <c r="AG119" s="8">
        <f t="shared" si="137"/>
        <v>4.3470039599262014E-3</v>
      </c>
      <c r="AH119" s="3">
        <f t="shared" si="138"/>
        <v>494.9829270894744</v>
      </c>
      <c r="AI119" s="3">
        <f t="shared" si="139"/>
        <v>647.12879388986983</v>
      </c>
      <c r="AJ119" s="67"/>
      <c r="AK119" s="3">
        <f t="shared" si="140"/>
        <v>688</v>
      </c>
      <c r="AL119" s="5"/>
      <c r="AM119" s="10">
        <v>0.1572144385658972</v>
      </c>
      <c r="AN119" s="10">
        <v>0.1159022979536744</v>
      </c>
      <c r="AO119" s="10">
        <v>0.17422325035714639</v>
      </c>
      <c r="AP119" s="10">
        <v>0.55266001312328206</v>
      </c>
      <c r="AQ119" s="10">
        <v>0</v>
      </c>
      <c r="AR119" s="10">
        <v>7.5660883896655593E-5</v>
      </c>
      <c r="AS119" s="10">
        <v>0.18021808026211181</v>
      </c>
      <c r="AT119" s="10">
        <v>0.58633047940336069</v>
      </c>
      <c r="AU119" s="84">
        <v>0.23337577945063087</v>
      </c>
      <c r="AV119" s="84">
        <f t="shared" si="141"/>
        <v>7.5660883896655593E-5</v>
      </c>
      <c r="AW119" s="10">
        <v>0</v>
      </c>
      <c r="AX119" s="10">
        <f t="shared" si="142"/>
        <v>0.29025653947823216</v>
      </c>
      <c r="AY119" s="10">
        <f t="shared" si="143"/>
        <v>0.18070517078089371</v>
      </c>
      <c r="AZ119" s="10">
        <f t="shared" si="144"/>
        <v>0.17979218525211008</v>
      </c>
      <c r="BA119" s="10">
        <f t="shared" si="145"/>
        <v>0.34924610448876403</v>
      </c>
      <c r="BC119" s="13">
        <f t="shared" si="146"/>
        <v>199.69649916102372</v>
      </c>
      <c r="BD119" s="13">
        <f t="shared" si="147"/>
        <v>124.32515749725488</v>
      </c>
      <c r="BE119" s="13">
        <f t="shared" si="148"/>
        <v>123.69702345345173</v>
      </c>
      <c r="BF119" s="13">
        <f t="shared" si="149"/>
        <v>240.28131988826965</v>
      </c>
      <c r="BH119" s="13">
        <f t="shared" si="150"/>
        <v>211.6064317344574</v>
      </c>
      <c r="BI119" s="13">
        <f t="shared" si="151"/>
        <v>125.21809851966111</v>
      </c>
      <c r="BJ119" s="13">
        <f t="shared" si="152"/>
        <v>124.09726214632977</v>
      </c>
      <c r="BK119" s="13">
        <f t="shared" si="153"/>
        <v>231.24274315905015</v>
      </c>
      <c r="BL119" s="13">
        <f t="shared" si="154"/>
        <v>692.1645355594984</v>
      </c>
      <c r="BM119" s="71">
        <f t="shared" si="155"/>
        <v>0.99398331560554154</v>
      </c>
      <c r="BO119" s="13">
        <f t="shared" si="156"/>
        <v>210.33326261887365</v>
      </c>
      <c r="BP119" s="13">
        <f t="shared" si="157"/>
        <v>124.46470074039411</v>
      </c>
      <c r="BQ119" s="13">
        <f t="shared" si="158"/>
        <v>123.35060808577893</v>
      </c>
      <c r="BR119" s="13">
        <f t="shared" si="159"/>
        <v>229.85142855495332</v>
      </c>
    </row>
    <row r="120" spans="1:70" x14ac:dyDescent="0.35">
      <c r="A120">
        <v>37</v>
      </c>
      <c r="B120" t="s">
        <v>83</v>
      </c>
      <c r="C120">
        <v>48648</v>
      </c>
      <c r="D120">
        <v>37963</v>
      </c>
      <c r="E120">
        <v>42059</v>
      </c>
      <c r="F120">
        <v>14900</v>
      </c>
      <c r="G120">
        <v>15601</v>
      </c>
      <c r="H120">
        <v>16655</v>
      </c>
      <c r="I120" s="65">
        <f t="shared" si="121"/>
        <v>1054</v>
      </c>
      <c r="J120" s="8">
        <f t="shared" si="122"/>
        <v>1.4505139415858493E-3</v>
      </c>
      <c r="K120" s="65">
        <f t="shared" si="123"/>
        <v>1755</v>
      </c>
      <c r="L120" s="8">
        <f t="shared" si="124"/>
        <v>1.3576771420548037E-3</v>
      </c>
      <c r="M120">
        <v>38529</v>
      </c>
      <c r="N120" s="8">
        <f t="shared" si="125"/>
        <v>2.0113905187595879E-3</v>
      </c>
      <c r="O120" s="3">
        <v>6933.8958571479807</v>
      </c>
      <c r="P120" s="8">
        <f t="shared" si="126"/>
        <v>0.16486116781540172</v>
      </c>
      <c r="Q120" s="8">
        <f t="shared" si="127"/>
        <v>6.725479946266804E-4</v>
      </c>
      <c r="R120" s="8">
        <v>0.1007</v>
      </c>
      <c r="S120" s="126">
        <f t="shared" si="128"/>
        <v>4235.3413</v>
      </c>
      <c r="T120" s="8">
        <f t="shared" si="129"/>
        <v>1.5139881603004721E-3</v>
      </c>
      <c r="U120" s="2">
        <v>0.46161538461538459</v>
      </c>
      <c r="V120" s="2">
        <v>0.53838461538461546</v>
      </c>
      <c r="W120">
        <v>0</v>
      </c>
      <c r="Y120" s="3">
        <f t="shared" si="130"/>
        <v>578.32499999999993</v>
      </c>
      <c r="Z120" s="3">
        <f t="shared" si="131"/>
        <v>19.572519894230773</v>
      </c>
      <c r="AA120" s="3">
        <f t="shared" si="132"/>
        <v>597.89751989423075</v>
      </c>
      <c r="AB120" s="3"/>
      <c r="AC120" s="3">
        <f t="shared" si="133"/>
        <v>609.0491244222535</v>
      </c>
      <c r="AD120" s="3">
        <f t="shared" si="134"/>
        <v>317.85050008155554</v>
      </c>
      <c r="AE120" s="3">
        <f t="shared" si="135"/>
        <v>141.19642545851357</v>
      </c>
      <c r="AF120" s="3">
        <f t="shared" si="136"/>
        <v>0</v>
      </c>
      <c r="AG120" s="8">
        <f t="shared" si="137"/>
        <v>0</v>
      </c>
      <c r="AH120" s="3">
        <f t="shared" si="138"/>
        <v>0</v>
      </c>
      <c r="AI120" s="3">
        <f t="shared" si="139"/>
        <v>1068.0960499623227</v>
      </c>
      <c r="AJ120" s="67"/>
      <c r="AK120" s="3">
        <f t="shared" si="140"/>
        <v>1666</v>
      </c>
      <c r="AL120" s="5"/>
      <c r="AM120" s="10">
        <v>0.18928309999999998</v>
      </c>
      <c r="AN120" s="10">
        <v>0.14342902307692307</v>
      </c>
      <c r="AO120" s="10">
        <v>0.179722441025641</v>
      </c>
      <c r="AP120" s="10">
        <v>0.48756543589743595</v>
      </c>
      <c r="AQ120" s="10">
        <v>0</v>
      </c>
      <c r="AR120" s="10">
        <v>5.1927818021146513E-5</v>
      </c>
      <c r="AS120" s="10">
        <v>0.2021411037938422</v>
      </c>
      <c r="AT120" s="10">
        <v>0.68211015520136964</v>
      </c>
      <c r="AU120" s="84">
        <v>0.11569681318676706</v>
      </c>
      <c r="AV120" s="84">
        <f t="shared" si="141"/>
        <v>5.1927818021146513E-5</v>
      </c>
      <c r="AW120" s="10">
        <v>0</v>
      </c>
      <c r="AX120" s="10">
        <f t="shared" si="142"/>
        <v>0.29649066993573076</v>
      </c>
      <c r="AY120" s="10">
        <f t="shared" si="143"/>
        <v>0.15640828165248077</v>
      </c>
      <c r="AZ120" s="10">
        <f t="shared" si="144"/>
        <v>0.15236754928226623</v>
      </c>
      <c r="BA120" s="10">
        <f t="shared" si="145"/>
        <v>0.39473349912952216</v>
      </c>
      <c r="BC120" s="13">
        <f t="shared" si="146"/>
        <v>493.95345611292743</v>
      </c>
      <c r="BD120" s="13">
        <f t="shared" si="147"/>
        <v>260.57619723303299</v>
      </c>
      <c r="BE120" s="13">
        <f t="shared" si="148"/>
        <v>253.84433710425554</v>
      </c>
      <c r="BF120" s="13">
        <f t="shared" si="149"/>
        <v>657.62600954978393</v>
      </c>
      <c r="BH120" s="13">
        <f t="shared" si="150"/>
        <v>523.41292276074194</v>
      </c>
      <c r="BI120" s="13">
        <f t="shared" si="151"/>
        <v>262.4477345844104</v>
      </c>
      <c r="BJ120" s="13">
        <f t="shared" si="152"/>
        <v>254.66568528904295</v>
      </c>
      <c r="BK120" s="13">
        <f t="shared" si="153"/>
        <v>632.8883264489499</v>
      </c>
      <c r="BL120" s="13">
        <f t="shared" si="154"/>
        <v>1673.4146690831453</v>
      </c>
      <c r="BM120" s="71">
        <f t="shared" si="155"/>
        <v>0.99556913822967275</v>
      </c>
      <c r="BO120" s="13">
        <f t="shared" si="156"/>
        <v>521.09375245118611</v>
      </c>
      <c r="BP120" s="13">
        <f t="shared" si="157"/>
        <v>261.28486495053136</v>
      </c>
      <c r="BQ120" s="13">
        <f t="shared" si="158"/>
        <v>253.53729683988155</v>
      </c>
      <c r="BR120" s="13">
        <f t="shared" si="159"/>
        <v>630.08408575840087</v>
      </c>
    </row>
    <row r="121" spans="1:70" x14ac:dyDescent="0.35">
      <c r="A121">
        <v>71</v>
      </c>
      <c r="B121" t="s">
        <v>195</v>
      </c>
      <c r="C121">
        <v>48788</v>
      </c>
      <c r="D121">
        <v>38701</v>
      </c>
      <c r="E121">
        <v>49150</v>
      </c>
      <c r="F121">
        <v>10045</v>
      </c>
      <c r="G121">
        <v>10492</v>
      </c>
      <c r="H121">
        <v>11162</v>
      </c>
      <c r="I121" s="65">
        <f t="shared" si="121"/>
        <v>670</v>
      </c>
      <c r="J121" s="8">
        <f t="shared" si="122"/>
        <v>9.2205345432876573E-4</v>
      </c>
      <c r="K121" s="65">
        <f t="shared" si="123"/>
        <v>1117</v>
      </c>
      <c r="L121" s="8">
        <f t="shared" si="124"/>
        <v>8.6411701861835661E-4</v>
      </c>
      <c r="M121">
        <v>39563</v>
      </c>
      <c r="N121" s="8">
        <f t="shared" si="125"/>
        <v>2.0653700613482199E-3</v>
      </c>
      <c r="O121" s="3">
        <v>37116.224287364232</v>
      </c>
      <c r="P121" s="8">
        <f t="shared" si="126"/>
        <v>0.75516224389347364</v>
      </c>
      <c r="Q121" s="8">
        <f t="shared" si="127"/>
        <v>3.6000601576453941E-3</v>
      </c>
      <c r="R121" s="8">
        <v>9.6350000000000005E-2</v>
      </c>
      <c r="S121" s="126">
        <f t="shared" si="128"/>
        <v>4735.6025</v>
      </c>
      <c r="T121" s="8">
        <f t="shared" si="129"/>
        <v>1.6928142525112005E-3</v>
      </c>
      <c r="U121" s="2">
        <v>0.55388760585065433</v>
      </c>
      <c r="V121" s="2">
        <v>0.44611239414934567</v>
      </c>
      <c r="W121">
        <v>19</v>
      </c>
      <c r="Y121" s="3">
        <f t="shared" si="130"/>
        <v>368.77499999999998</v>
      </c>
      <c r="Z121" s="3">
        <f t="shared" si="131"/>
        <v>11.289653435334873</v>
      </c>
      <c r="AA121" s="3">
        <f t="shared" si="132"/>
        <v>399.06465343533483</v>
      </c>
      <c r="AB121" s="3"/>
      <c r="AC121" s="3">
        <f t="shared" si="133"/>
        <v>387.15646429118584</v>
      </c>
      <c r="AD121" s="3">
        <f t="shared" si="134"/>
        <v>355.3937017572739</v>
      </c>
      <c r="AE121" s="3">
        <f t="shared" si="135"/>
        <v>755.80572651517548</v>
      </c>
      <c r="AF121" s="3">
        <f t="shared" si="136"/>
        <v>735.40782638212113</v>
      </c>
      <c r="AG121" s="8">
        <f t="shared" si="137"/>
        <v>5.2928744101565948E-3</v>
      </c>
      <c r="AH121" s="3">
        <f t="shared" si="138"/>
        <v>602.68692929848726</v>
      </c>
      <c r="AI121" s="3">
        <f t="shared" si="139"/>
        <v>1365.6349954800014</v>
      </c>
      <c r="AJ121" s="67"/>
      <c r="AK121" s="3">
        <f t="shared" si="140"/>
        <v>1765</v>
      </c>
      <c r="AL121" s="5"/>
      <c r="AM121" s="10">
        <v>0.22504817167051577</v>
      </c>
      <c r="AN121" s="10">
        <v>0.1808129445727483</v>
      </c>
      <c r="AO121" s="10">
        <v>0.22199339363613027</v>
      </c>
      <c r="AP121" s="10">
        <v>0.37214549012060566</v>
      </c>
      <c r="AQ121" s="10">
        <v>0.23281389057813939</v>
      </c>
      <c r="AR121" s="10">
        <v>9.5170020827659366E-2</v>
      </c>
      <c r="AS121" s="10">
        <v>0.54620434283104102</v>
      </c>
      <c r="AT121" s="10">
        <v>0.12581174576316009</v>
      </c>
      <c r="AU121" s="84">
        <v>0</v>
      </c>
      <c r="AV121" s="84">
        <f t="shared" si="141"/>
        <v>0.32798391140579874</v>
      </c>
      <c r="AW121" s="10">
        <v>0</v>
      </c>
      <c r="AX121" s="10">
        <f t="shared" si="142"/>
        <v>0.25595954497156848</v>
      </c>
      <c r="AY121" s="10">
        <f t="shared" si="143"/>
        <v>0.14672755193589476</v>
      </c>
      <c r="AZ121" s="10">
        <f t="shared" si="144"/>
        <v>0.15381911869117815</v>
      </c>
      <c r="BA121" s="10">
        <f t="shared" si="145"/>
        <v>0.44349378440135862</v>
      </c>
      <c r="BC121" s="13">
        <f t="shared" si="146"/>
        <v>451.76859687481834</v>
      </c>
      <c r="BD121" s="13">
        <f t="shared" si="147"/>
        <v>258.97412916685425</v>
      </c>
      <c r="BE121" s="13">
        <f t="shared" si="148"/>
        <v>271.49074448992945</v>
      </c>
      <c r="BF121" s="13">
        <f t="shared" si="149"/>
        <v>782.76652946839795</v>
      </c>
      <c r="BH121" s="13">
        <f t="shared" si="150"/>
        <v>478.71215146981041</v>
      </c>
      <c r="BI121" s="13">
        <f t="shared" si="151"/>
        <v>260.83415997904223</v>
      </c>
      <c r="BJ121" s="13">
        <f t="shared" si="152"/>
        <v>272.36919004722313</v>
      </c>
      <c r="BK121" s="13">
        <f t="shared" si="153"/>
        <v>753.32148005317549</v>
      </c>
      <c r="BL121" s="13">
        <f t="shared" si="154"/>
        <v>1765.2369815492511</v>
      </c>
      <c r="BM121" s="71">
        <f t="shared" si="155"/>
        <v>0.99986575085853735</v>
      </c>
      <c r="BO121" s="13">
        <f t="shared" si="156"/>
        <v>478.64788477446785</v>
      </c>
      <c r="BP121" s="13">
        <f t="shared" si="157"/>
        <v>260.7991432170009</v>
      </c>
      <c r="BQ121" s="13">
        <f t="shared" si="158"/>
        <v>272.33262471729842</v>
      </c>
      <c r="BR121" s="13">
        <f t="shared" si="159"/>
        <v>753.220347291233</v>
      </c>
    </row>
    <row r="122" spans="1:70" x14ac:dyDescent="0.35">
      <c r="A122">
        <v>37</v>
      </c>
      <c r="B122" t="s">
        <v>84</v>
      </c>
      <c r="C122">
        <v>48816</v>
      </c>
      <c r="D122">
        <v>63855</v>
      </c>
      <c r="E122">
        <v>67808</v>
      </c>
      <c r="F122">
        <v>19418</v>
      </c>
      <c r="G122">
        <v>20231</v>
      </c>
      <c r="H122">
        <v>21066</v>
      </c>
      <c r="I122" s="65">
        <f t="shared" si="121"/>
        <v>835</v>
      </c>
      <c r="J122" s="8">
        <f t="shared" si="122"/>
        <v>1.1491263199470438E-3</v>
      </c>
      <c r="K122" s="65">
        <f t="shared" si="123"/>
        <v>1648</v>
      </c>
      <c r="L122" s="8">
        <f t="shared" si="124"/>
        <v>1.2749013846759638E-3</v>
      </c>
      <c r="M122">
        <v>64247</v>
      </c>
      <c r="N122" s="8">
        <f t="shared" si="125"/>
        <v>3.3539880780385483E-3</v>
      </c>
      <c r="O122" s="3">
        <v>49622.867838405604</v>
      </c>
      <c r="P122" s="8">
        <f t="shared" si="126"/>
        <v>0.73181435580470744</v>
      </c>
      <c r="Q122" s="8">
        <f t="shared" si="127"/>
        <v>4.813132608263839E-3</v>
      </c>
      <c r="R122" s="8">
        <v>0.19275</v>
      </c>
      <c r="S122" s="126">
        <f t="shared" si="128"/>
        <v>13069.992</v>
      </c>
      <c r="T122" s="8">
        <f t="shared" si="129"/>
        <v>4.6720704995420054E-3</v>
      </c>
      <c r="U122" s="2">
        <v>0.44325740778068939</v>
      </c>
      <c r="V122" s="2">
        <v>0.55674259221931055</v>
      </c>
      <c r="W122">
        <v>7</v>
      </c>
      <c r="Y122" s="3">
        <f t="shared" si="130"/>
        <v>670.72499999999991</v>
      </c>
      <c r="Z122" s="3">
        <f t="shared" si="131"/>
        <v>23.130616130820396</v>
      </c>
      <c r="AA122" s="3">
        <f t="shared" si="132"/>
        <v>700.85561613082029</v>
      </c>
      <c r="AB122" s="3"/>
      <c r="AC122" s="3">
        <f t="shared" si="133"/>
        <v>482.50096669125395</v>
      </c>
      <c r="AD122" s="3">
        <f t="shared" si="134"/>
        <v>980.86628656394942</v>
      </c>
      <c r="AE122" s="3">
        <f t="shared" si="135"/>
        <v>1010.4812221199152</v>
      </c>
      <c r="AF122" s="3">
        <f t="shared" si="136"/>
        <v>1460.2932034767832</v>
      </c>
      <c r="AG122" s="8">
        <f t="shared" si="137"/>
        <v>9.4852031078058452E-3</v>
      </c>
      <c r="AH122" s="3">
        <f t="shared" si="138"/>
        <v>1080.0573548176899</v>
      </c>
      <c r="AI122" s="3">
        <f t="shared" si="139"/>
        <v>2093.6126267160253</v>
      </c>
      <c r="AJ122" s="67"/>
      <c r="AK122" s="3">
        <f t="shared" si="140"/>
        <v>2794</v>
      </c>
      <c r="AL122" s="5"/>
      <c r="AM122" s="10">
        <v>0.30103734126184234</v>
      </c>
      <c r="AN122" s="10">
        <v>0.18582532755492845</v>
      </c>
      <c r="AO122" s="10">
        <v>0.18582520997110805</v>
      </c>
      <c r="AP122" s="10">
        <v>0.32731212121212117</v>
      </c>
      <c r="AQ122" s="10">
        <v>0</v>
      </c>
      <c r="AR122" s="10">
        <v>0.33849892540361243</v>
      </c>
      <c r="AS122" s="10">
        <v>0.6614877039663285</v>
      </c>
      <c r="AT122" s="10">
        <v>1.3370630059116253E-5</v>
      </c>
      <c r="AU122" s="84">
        <v>0</v>
      </c>
      <c r="AV122" s="84">
        <f t="shared" si="141"/>
        <v>0.33849892540361243</v>
      </c>
      <c r="AW122" s="10">
        <v>0</v>
      </c>
      <c r="AX122" s="10">
        <f t="shared" si="142"/>
        <v>0.24061354930480958</v>
      </c>
      <c r="AY122" s="10">
        <f t="shared" si="143"/>
        <v>0.1352101294134781</v>
      </c>
      <c r="AZ122" s="10">
        <f t="shared" si="144"/>
        <v>0.14931616480953269</v>
      </c>
      <c r="BA122" s="10">
        <f t="shared" si="145"/>
        <v>0.47486015647217961</v>
      </c>
      <c r="BC122" s="13">
        <f t="shared" si="146"/>
        <v>672.274256757638</v>
      </c>
      <c r="BD122" s="13">
        <f t="shared" si="147"/>
        <v>377.7771015812578</v>
      </c>
      <c r="BE122" s="13">
        <f t="shared" si="148"/>
        <v>417.18936447783432</v>
      </c>
      <c r="BF122" s="13">
        <f t="shared" si="149"/>
        <v>1326.7592771832699</v>
      </c>
      <c r="BH122" s="13">
        <f t="shared" si="150"/>
        <v>712.36880574811653</v>
      </c>
      <c r="BI122" s="13">
        <f t="shared" si="151"/>
        <v>380.49041140622285</v>
      </c>
      <c r="BJ122" s="13">
        <f t="shared" si="152"/>
        <v>418.53923791261474</v>
      </c>
      <c r="BK122" s="13">
        <f t="shared" si="153"/>
        <v>1276.8510465575973</v>
      </c>
      <c r="BL122" s="13">
        <f t="shared" si="154"/>
        <v>2788.2495016245512</v>
      </c>
      <c r="BM122" s="71">
        <f t="shared" si="155"/>
        <v>1.0020624045201472</v>
      </c>
      <c r="BO122" s="13">
        <f t="shared" si="156"/>
        <v>713.83799839310325</v>
      </c>
      <c r="BP122" s="13">
        <f t="shared" si="157"/>
        <v>381.2751365505797</v>
      </c>
      <c r="BQ122" s="13">
        <f t="shared" si="158"/>
        <v>419.40243512874468</v>
      </c>
      <c r="BR122" s="13">
        <f t="shared" si="159"/>
        <v>1279.4844299275724</v>
      </c>
    </row>
    <row r="123" spans="1:70" x14ac:dyDescent="0.35">
      <c r="A123">
        <v>37</v>
      </c>
      <c r="B123" t="s">
        <v>85</v>
      </c>
      <c r="C123">
        <v>48914</v>
      </c>
      <c r="D123">
        <v>61489</v>
      </c>
      <c r="E123">
        <v>65591</v>
      </c>
      <c r="F123">
        <v>20370</v>
      </c>
      <c r="G123">
        <v>21149</v>
      </c>
      <c r="H123">
        <v>22209</v>
      </c>
      <c r="I123" s="65">
        <f t="shared" si="121"/>
        <v>1060</v>
      </c>
      <c r="J123" s="8">
        <f t="shared" si="122"/>
        <v>1.4587711366992413E-3</v>
      </c>
      <c r="K123" s="65">
        <f t="shared" si="123"/>
        <v>1839</v>
      </c>
      <c r="L123" s="8">
        <f t="shared" si="124"/>
        <v>1.4226599796232388E-3</v>
      </c>
      <c r="M123">
        <v>61828</v>
      </c>
      <c r="N123" s="8">
        <f t="shared" si="125"/>
        <v>3.2277051829496689E-3</v>
      </c>
      <c r="O123" s="3">
        <v>54315.996034102282</v>
      </c>
      <c r="P123" s="8">
        <f t="shared" si="126"/>
        <v>0.82810135588879996</v>
      </c>
      <c r="Q123" s="8">
        <f t="shared" si="127"/>
        <v>5.2683390350070271E-3</v>
      </c>
      <c r="R123" s="8">
        <v>0.19084999999999999</v>
      </c>
      <c r="S123" s="126">
        <f t="shared" si="128"/>
        <v>12518.04235</v>
      </c>
      <c r="T123" s="8">
        <f t="shared" si="129"/>
        <v>4.4747675725778924E-3</v>
      </c>
      <c r="U123" s="2">
        <v>0.53685117599351173</v>
      </c>
      <c r="V123" s="2">
        <v>0.46314882400648827</v>
      </c>
      <c r="W123">
        <v>106</v>
      </c>
      <c r="Y123" s="3">
        <f t="shared" si="130"/>
        <v>642.67499999999995</v>
      </c>
      <c r="Z123" s="3">
        <f t="shared" si="131"/>
        <v>20.058020966392942</v>
      </c>
      <c r="AA123" s="3">
        <f t="shared" si="132"/>
        <v>768.73302096639293</v>
      </c>
      <c r="AB123" s="3"/>
      <c r="AC123" s="3">
        <f t="shared" si="133"/>
        <v>612.51619723680153</v>
      </c>
      <c r="AD123" s="3">
        <f t="shared" si="134"/>
        <v>939.44401151085276</v>
      </c>
      <c r="AE123" s="3">
        <f t="shared" si="135"/>
        <v>1106.048409614925</v>
      </c>
      <c r="AF123" s="3">
        <f t="shared" si="136"/>
        <v>1513.6338583304178</v>
      </c>
      <c r="AG123" s="8">
        <f t="shared" si="137"/>
        <v>9.7431066075849195E-3</v>
      </c>
      <c r="AH123" s="3">
        <f t="shared" si="138"/>
        <v>1109.424208495328</v>
      </c>
      <c r="AI123" s="3">
        <f t="shared" si="139"/>
        <v>2253.7989685274893</v>
      </c>
      <c r="AJ123" s="67"/>
      <c r="AK123" s="3">
        <f t="shared" si="140"/>
        <v>3023</v>
      </c>
      <c r="AL123" s="5"/>
      <c r="AM123" s="10">
        <v>0.3034130271695053</v>
      </c>
      <c r="AN123" s="10">
        <v>0.14583200527169504</v>
      </c>
      <c r="AO123" s="10">
        <v>0.16254859421465262</v>
      </c>
      <c r="AP123" s="10">
        <v>0.38820637334414704</v>
      </c>
      <c r="AQ123" s="10">
        <v>6.3076594146083132E-7</v>
      </c>
      <c r="AR123" s="10">
        <v>5.3000872256469365E-5</v>
      </c>
      <c r="AS123" s="10">
        <v>0.107250252743723</v>
      </c>
      <c r="AT123" s="10">
        <v>0.7370715397627462</v>
      </c>
      <c r="AU123" s="84">
        <v>0.1556245758553329</v>
      </c>
      <c r="AV123" s="84">
        <f t="shared" si="141"/>
        <v>5.3631638197930194E-5</v>
      </c>
      <c r="AW123" s="10">
        <v>0</v>
      </c>
      <c r="AX123" s="10">
        <f t="shared" si="142"/>
        <v>0.2394257063509781</v>
      </c>
      <c r="AY123" s="10">
        <f t="shared" si="143"/>
        <v>0.15520679055509479</v>
      </c>
      <c r="AZ123" s="10">
        <f t="shared" si="144"/>
        <v>0.16095447268776042</v>
      </c>
      <c r="BA123" s="10">
        <f t="shared" si="145"/>
        <v>0.44441303040616664</v>
      </c>
      <c r="BC123" s="13">
        <f t="shared" si="146"/>
        <v>723.78391029900683</v>
      </c>
      <c r="BD123" s="13">
        <f t="shared" si="147"/>
        <v>469.19012784805153</v>
      </c>
      <c r="BE123" s="13">
        <f t="shared" si="148"/>
        <v>486.56537093509974</v>
      </c>
      <c r="BF123" s="13">
        <f t="shared" si="149"/>
        <v>1343.4605909178417</v>
      </c>
      <c r="BH123" s="13">
        <f t="shared" si="150"/>
        <v>766.95050363245582</v>
      </c>
      <c r="BI123" s="13">
        <f t="shared" si="151"/>
        <v>472.55999377782359</v>
      </c>
      <c r="BJ123" s="13">
        <f t="shared" si="152"/>
        <v>488.13971995842985</v>
      </c>
      <c r="BK123" s="13">
        <f t="shared" si="153"/>
        <v>1292.9241129288748</v>
      </c>
      <c r="BL123" s="13">
        <f t="shared" si="154"/>
        <v>3020.5743302975843</v>
      </c>
      <c r="BM123" s="71">
        <f t="shared" si="155"/>
        <v>1.0008030491678637</v>
      </c>
      <c r="BO123" s="13">
        <f t="shared" si="156"/>
        <v>767.56640259619053</v>
      </c>
      <c r="BP123" s="13">
        <f t="shared" si="157"/>
        <v>472.93948268759254</v>
      </c>
      <c r="BQ123" s="13">
        <f t="shared" si="158"/>
        <v>488.53172015434365</v>
      </c>
      <c r="BR123" s="13">
        <f t="shared" si="159"/>
        <v>1293.9623945618732</v>
      </c>
    </row>
    <row r="124" spans="1:70" x14ac:dyDescent="0.35">
      <c r="A124">
        <v>111</v>
      </c>
      <c r="B124" t="s">
        <v>210</v>
      </c>
      <c r="C124">
        <v>49138</v>
      </c>
      <c r="D124">
        <v>36679</v>
      </c>
      <c r="E124">
        <v>42198</v>
      </c>
      <c r="F124">
        <v>11755</v>
      </c>
      <c r="G124">
        <v>12545</v>
      </c>
      <c r="H124">
        <v>13021</v>
      </c>
      <c r="I124" s="65">
        <f t="shared" si="121"/>
        <v>476</v>
      </c>
      <c r="J124" s="8">
        <f t="shared" si="122"/>
        <v>6.5507081232909332E-4</v>
      </c>
      <c r="K124" s="65">
        <f t="shared" si="123"/>
        <v>1266</v>
      </c>
      <c r="L124" s="8">
        <f t="shared" si="124"/>
        <v>9.793841947814139E-4</v>
      </c>
      <c r="M124">
        <v>37020</v>
      </c>
      <c r="N124" s="8">
        <f t="shared" si="125"/>
        <v>1.9326137975156359E-3</v>
      </c>
      <c r="O124" s="3">
        <v>7583.2382903954503</v>
      </c>
      <c r="P124" s="8">
        <f t="shared" si="126"/>
        <v>0.17970610669689205</v>
      </c>
      <c r="Q124" s="8">
        <f t="shared" si="127"/>
        <v>7.3553047378468474E-4</v>
      </c>
      <c r="R124" s="8">
        <v>3.7600000000000001E-2</v>
      </c>
      <c r="S124" s="126">
        <f t="shared" si="128"/>
        <v>1586.6448</v>
      </c>
      <c r="T124" s="8">
        <f t="shared" si="129"/>
        <v>5.6717068865319315E-4</v>
      </c>
      <c r="U124" s="2">
        <v>0.74861334764716403</v>
      </c>
      <c r="V124" s="2">
        <v>0.25138665235283597</v>
      </c>
      <c r="W124">
        <v>16</v>
      </c>
      <c r="Y124" s="3">
        <f t="shared" si="130"/>
        <v>651.75</v>
      </c>
      <c r="Z124" s="3">
        <f t="shared" si="131"/>
        <v>15.510693773483631</v>
      </c>
      <c r="AA124" s="3">
        <f t="shared" si="132"/>
        <v>683.26069377348358</v>
      </c>
      <c r="AB124" s="3"/>
      <c r="AC124" s="3">
        <f t="shared" si="133"/>
        <v>275.05444328746938</v>
      </c>
      <c r="AD124" s="3">
        <f t="shared" si="134"/>
        <v>119.07324756373227</v>
      </c>
      <c r="AE124" s="3">
        <f t="shared" si="135"/>
        <v>154.41912628384551</v>
      </c>
      <c r="AF124" s="3">
        <f t="shared" si="136"/>
        <v>0</v>
      </c>
      <c r="AG124" s="8">
        <f t="shared" si="137"/>
        <v>0</v>
      </c>
      <c r="AH124" s="3">
        <f t="shared" si="138"/>
        <v>0</v>
      </c>
      <c r="AI124" s="3">
        <f t="shared" si="139"/>
        <v>548.54681713504715</v>
      </c>
      <c r="AJ124" s="67"/>
      <c r="AK124" s="3">
        <f t="shared" si="140"/>
        <v>1232</v>
      </c>
      <c r="AL124" s="5"/>
      <c r="AM124" s="10">
        <v>0.14499416711397387</v>
      </c>
      <c r="AN124" s="10">
        <v>0.1362516908212561</v>
      </c>
      <c r="AO124" s="10">
        <v>0.18340511075326518</v>
      </c>
      <c r="AP124" s="10">
        <v>0.5353490313115048</v>
      </c>
      <c r="AQ124" s="10">
        <v>0</v>
      </c>
      <c r="AR124" s="10">
        <v>0</v>
      </c>
      <c r="AS124" s="10">
        <v>0.21036897977448502</v>
      </c>
      <c r="AT124" s="10">
        <v>0.23835299557178211</v>
      </c>
      <c r="AU124" s="84">
        <v>0.55127802465373299</v>
      </c>
      <c r="AV124" s="84">
        <f t="shared" si="141"/>
        <v>0</v>
      </c>
      <c r="AW124" s="10">
        <v>0</v>
      </c>
      <c r="AX124" s="10">
        <f t="shared" si="142"/>
        <v>0.27909301590754876</v>
      </c>
      <c r="AY124" s="10">
        <f t="shared" si="143"/>
        <v>0.18044847155759217</v>
      </c>
      <c r="AZ124" s="10">
        <f t="shared" si="144"/>
        <v>0.19088818842257199</v>
      </c>
      <c r="BA124" s="10">
        <f t="shared" si="145"/>
        <v>0.34957032411228706</v>
      </c>
      <c r="BC124" s="13">
        <f t="shared" si="146"/>
        <v>343.84259559810005</v>
      </c>
      <c r="BD124" s="13">
        <f t="shared" si="147"/>
        <v>222.31251695895355</v>
      </c>
      <c r="BE124" s="13">
        <f t="shared" si="148"/>
        <v>235.1742481366087</v>
      </c>
      <c r="BF124" s="13">
        <f t="shared" si="149"/>
        <v>430.67063930633765</v>
      </c>
      <c r="BH124" s="13">
        <f t="shared" si="150"/>
        <v>364.34942544565644</v>
      </c>
      <c r="BI124" s="13">
        <f t="shared" si="151"/>
        <v>223.90923294293623</v>
      </c>
      <c r="BJ124" s="13">
        <f t="shared" si="152"/>
        <v>235.93518668666357</v>
      </c>
      <c r="BK124" s="13">
        <f t="shared" si="153"/>
        <v>414.47025543878431</v>
      </c>
      <c r="BL124" s="13">
        <f t="shared" si="154"/>
        <v>1238.6641005140405</v>
      </c>
      <c r="BM124" s="71">
        <f t="shared" si="155"/>
        <v>0.99461992923563791</v>
      </c>
      <c r="BO124" s="13">
        <f t="shared" si="156"/>
        <v>362.38919975380412</v>
      </c>
      <c r="BP124" s="13">
        <f t="shared" si="157"/>
        <v>222.7045854249092</v>
      </c>
      <c r="BQ124" s="13">
        <f t="shared" si="158"/>
        <v>234.66583868648635</v>
      </c>
      <c r="BR124" s="13">
        <f t="shared" si="159"/>
        <v>412.24037613480044</v>
      </c>
    </row>
    <row r="125" spans="1:70" x14ac:dyDescent="0.35">
      <c r="A125">
        <v>65</v>
      </c>
      <c r="B125" t="s">
        <v>170</v>
      </c>
      <c r="C125">
        <v>49270</v>
      </c>
      <c r="D125">
        <v>205731</v>
      </c>
      <c r="E125">
        <v>266814</v>
      </c>
      <c r="F125">
        <v>57735</v>
      </c>
      <c r="G125">
        <v>65182</v>
      </c>
      <c r="H125">
        <v>76199</v>
      </c>
      <c r="I125" s="65">
        <f t="shared" si="121"/>
        <v>11017</v>
      </c>
      <c r="J125" s="8">
        <f t="shared" si="122"/>
        <v>1.5161586427373152E-2</v>
      </c>
      <c r="K125" s="65">
        <f t="shared" si="123"/>
        <v>18464</v>
      </c>
      <c r="L125" s="8">
        <f t="shared" si="124"/>
        <v>1.4283846581709343E-2</v>
      </c>
      <c r="M125">
        <v>208297</v>
      </c>
      <c r="N125" s="8">
        <f t="shared" si="125"/>
        <v>1.0874058783930697E-2</v>
      </c>
      <c r="O125" s="3">
        <v>125008.15300441979</v>
      </c>
      <c r="P125" s="8">
        <f t="shared" si="126"/>
        <v>0.4685217155187501</v>
      </c>
      <c r="Q125" s="8">
        <f t="shared" si="127"/>
        <v>1.2125071438509995E-2</v>
      </c>
      <c r="R125" s="8">
        <v>5.1150000000000001E-2</v>
      </c>
      <c r="S125" s="126">
        <f t="shared" si="128"/>
        <v>13647.536100000001</v>
      </c>
      <c r="T125" s="8">
        <f t="shared" si="129"/>
        <v>4.8785225579514174E-3</v>
      </c>
      <c r="U125" s="2">
        <v>0.605330448465775</v>
      </c>
      <c r="V125" s="2">
        <v>0.394669551534225</v>
      </c>
      <c r="W125">
        <v>46</v>
      </c>
      <c r="Y125" s="3">
        <f t="shared" si="130"/>
        <v>6143.7749999999996</v>
      </c>
      <c r="Z125" s="3">
        <f t="shared" si="131"/>
        <v>177.02325733920139</v>
      </c>
      <c r="AA125" s="3">
        <f t="shared" si="132"/>
        <v>6366.798257339201</v>
      </c>
      <c r="AB125" s="3"/>
      <c r="AC125" s="3">
        <f t="shared" si="133"/>
        <v>6366.1235329790961</v>
      </c>
      <c r="AD125" s="3">
        <f t="shared" si="134"/>
        <v>1024.2093533916814</v>
      </c>
      <c r="AE125" s="3">
        <f t="shared" si="135"/>
        <v>2545.568136735043</v>
      </c>
      <c r="AF125" s="3">
        <f t="shared" si="136"/>
        <v>0</v>
      </c>
      <c r="AG125" s="8">
        <f t="shared" si="137"/>
        <v>0</v>
      </c>
      <c r="AH125" s="3">
        <f t="shared" si="138"/>
        <v>0</v>
      </c>
      <c r="AI125" s="3">
        <f t="shared" si="139"/>
        <v>9935.9010231058201</v>
      </c>
      <c r="AJ125" s="67"/>
      <c r="AK125" s="3">
        <f t="shared" si="140"/>
        <v>16303</v>
      </c>
      <c r="AL125" s="5"/>
      <c r="AM125" s="10">
        <v>0.21187507277734066</v>
      </c>
      <c r="AN125" s="10">
        <v>0.1830106707317074</v>
      </c>
      <c r="AO125" s="10">
        <v>0.20614738998164164</v>
      </c>
      <c r="AP125" s="10">
        <v>0.39896686650931029</v>
      </c>
      <c r="AQ125" s="10">
        <v>7.5446641703690531E-2</v>
      </c>
      <c r="AR125" s="10">
        <v>0.49105397334116774</v>
      </c>
      <c r="AS125" s="10">
        <v>0.36312534644871475</v>
      </c>
      <c r="AT125" s="10">
        <v>7.0374038506427067E-2</v>
      </c>
      <c r="AU125" s="84">
        <v>0</v>
      </c>
      <c r="AV125" s="84">
        <f t="shared" si="141"/>
        <v>0.56650061504485827</v>
      </c>
      <c r="AW125" s="10">
        <v>0</v>
      </c>
      <c r="AX125" s="10">
        <f t="shared" si="142"/>
        <v>0.26413709928470869</v>
      </c>
      <c r="AY125" s="10">
        <f t="shared" si="143"/>
        <v>0.14976796720649177</v>
      </c>
      <c r="AZ125" s="10">
        <f t="shared" si="144"/>
        <v>0.15889794008120145</v>
      </c>
      <c r="BA125" s="10">
        <f t="shared" si="145"/>
        <v>0.42719699342759809</v>
      </c>
      <c r="BC125" s="13">
        <f t="shared" si="146"/>
        <v>4306.2271296386061</v>
      </c>
      <c r="BD125" s="13">
        <f t="shared" si="147"/>
        <v>2441.6671693674352</v>
      </c>
      <c r="BE125" s="13">
        <f t="shared" si="148"/>
        <v>2590.5131171438275</v>
      </c>
      <c r="BF125" s="13">
        <f t="shared" si="149"/>
        <v>6964.5925838501316</v>
      </c>
      <c r="BH125" s="13">
        <f t="shared" si="150"/>
        <v>4563.0512350954168</v>
      </c>
      <c r="BI125" s="13">
        <f t="shared" si="151"/>
        <v>2459.2039641922383</v>
      </c>
      <c r="BJ125" s="13">
        <f t="shared" si="152"/>
        <v>2598.895077800134</v>
      </c>
      <c r="BK125" s="13">
        <f t="shared" si="153"/>
        <v>6702.607988101473</v>
      </c>
      <c r="BL125" s="13">
        <f t="shared" si="154"/>
        <v>16323.758265189263</v>
      </c>
      <c r="BM125" s="71">
        <f t="shared" si="155"/>
        <v>0.99872834032138724</v>
      </c>
      <c r="BO125" s="13">
        <f t="shared" si="156"/>
        <v>4557.248586828302</v>
      </c>
      <c r="BP125" s="13">
        <f t="shared" si="157"/>
        <v>2456.0766936694904</v>
      </c>
      <c r="BQ125" s="13">
        <f t="shared" si="158"/>
        <v>2595.5901677207503</v>
      </c>
      <c r="BR125" s="13">
        <f t="shared" si="159"/>
        <v>6694.0845517814569</v>
      </c>
    </row>
    <row r="126" spans="1:70" x14ac:dyDescent="0.35">
      <c r="A126">
        <v>65</v>
      </c>
      <c r="B126" t="s">
        <v>171</v>
      </c>
      <c r="C126">
        <v>50076</v>
      </c>
      <c r="D126">
        <v>113574</v>
      </c>
      <c r="E126">
        <v>127738</v>
      </c>
      <c r="F126">
        <v>38385</v>
      </c>
      <c r="G126">
        <v>41348</v>
      </c>
      <c r="H126">
        <v>42287</v>
      </c>
      <c r="I126" s="65">
        <f t="shared" si="121"/>
        <v>939</v>
      </c>
      <c r="J126" s="8">
        <f t="shared" si="122"/>
        <v>1.2922510352458374E-3</v>
      </c>
      <c r="K126" s="65">
        <f t="shared" si="123"/>
        <v>3902</v>
      </c>
      <c r="L126" s="8">
        <f t="shared" si="124"/>
        <v>3.0186075260956375E-3</v>
      </c>
      <c r="M126">
        <v>118125</v>
      </c>
      <c r="N126" s="8">
        <f t="shared" si="125"/>
        <v>6.1666667971781329E-3</v>
      </c>
      <c r="O126" s="3">
        <v>0</v>
      </c>
      <c r="P126" s="8">
        <f t="shared" si="126"/>
        <v>0</v>
      </c>
      <c r="Q126" s="8">
        <f t="shared" si="127"/>
        <v>0</v>
      </c>
      <c r="R126" s="8">
        <v>2.5600000000000001E-2</v>
      </c>
      <c r="S126" s="126">
        <f t="shared" si="128"/>
        <v>3270.0928000000004</v>
      </c>
      <c r="T126" s="8">
        <f t="shared" si="129"/>
        <v>1.1689451762208207E-3</v>
      </c>
      <c r="U126" s="2">
        <v>0.66526822346299785</v>
      </c>
      <c r="V126" s="2">
        <v>0.33473177653700215</v>
      </c>
      <c r="W126">
        <v>20</v>
      </c>
      <c r="Y126" s="3">
        <f t="shared" si="130"/>
        <v>2444.4749999999999</v>
      </c>
      <c r="Z126" s="3">
        <f t="shared" si="131"/>
        <v>65.305646080760098</v>
      </c>
      <c r="AA126" s="3">
        <f t="shared" si="132"/>
        <v>2529.7806460807601</v>
      </c>
      <c r="AB126" s="3"/>
      <c r="AC126" s="3">
        <f t="shared" si="133"/>
        <v>542.59689547675157</v>
      </c>
      <c r="AD126" s="3">
        <f t="shared" si="134"/>
        <v>245.41130411216076</v>
      </c>
      <c r="AE126" s="3">
        <f t="shared" si="135"/>
        <v>0</v>
      </c>
      <c r="AF126" s="3">
        <f t="shared" si="136"/>
        <v>0</v>
      </c>
      <c r="AG126" s="8">
        <f t="shared" si="137"/>
        <v>0</v>
      </c>
      <c r="AH126" s="3">
        <f t="shared" si="138"/>
        <v>0</v>
      </c>
      <c r="AI126" s="3">
        <f t="shared" si="139"/>
        <v>788.00819958891236</v>
      </c>
      <c r="AJ126" s="67"/>
      <c r="AK126" s="3">
        <f t="shared" si="140"/>
        <v>3318</v>
      </c>
      <c r="AL126" s="5"/>
      <c r="AM126" s="10">
        <v>0.15795419687201162</v>
      </c>
      <c r="AN126" s="10">
        <v>0.1222465632230003</v>
      </c>
      <c r="AO126" s="10">
        <v>0.16770460725339578</v>
      </c>
      <c r="AP126" s="10">
        <v>0.55209463265159231</v>
      </c>
      <c r="AQ126" s="10">
        <v>0</v>
      </c>
      <c r="AR126" s="10">
        <v>0</v>
      </c>
      <c r="AS126" s="10">
        <v>0</v>
      </c>
      <c r="AT126" s="10">
        <v>4.9784291107363196E-2</v>
      </c>
      <c r="AU126" s="84">
        <v>0.95021570889263673</v>
      </c>
      <c r="AV126" s="84">
        <f t="shared" si="141"/>
        <v>0</v>
      </c>
      <c r="AW126" s="10">
        <v>0.3</v>
      </c>
      <c r="AX126" s="10">
        <f t="shared" si="142"/>
        <v>0.31772620531044549</v>
      </c>
      <c r="AY126" s="10">
        <f t="shared" si="143"/>
        <v>0.19173071250841434</v>
      </c>
      <c r="AZ126" s="10">
        <f t="shared" si="144"/>
        <v>0.18020227628371011</v>
      </c>
      <c r="BA126" s="10">
        <f t="shared" si="145"/>
        <v>0.31034080589743002</v>
      </c>
      <c r="BC126" s="13">
        <f t="shared" si="146"/>
        <v>1054.2155492200582</v>
      </c>
      <c r="BD126" s="13">
        <f t="shared" si="147"/>
        <v>636.16250410291877</v>
      </c>
      <c r="BE126" s="13">
        <f t="shared" si="148"/>
        <v>597.91115270935018</v>
      </c>
      <c r="BF126" s="13">
        <f t="shared" si="149"/>
        <v>1029.7107939676728</v>
      </c>
      <c r="BH126" s="13">
        <f t="shared" si="150"/>
        <v>1117.0891407042641</v>
      </c>
      <c r="BI126" s="13">
        <f t="shared" si="151"/>
        <v>640.73161632658685</v>
      </c>
      <c r="BJ126" s="13">
        <f t="shared" si="152"/>
        <v>599.8457762882889</v>
      </c>
      <c r="BK126" s="13">
        <f t="shared" si="153"/>
        <v>990.97653021171311</v>
      </c>
      <c r="BL126" s="13">
        <f t="shared" si="154"/>
        <v>3348.6430635308529</v>
      </c>
      <c r="BM126" s="71">
        <f t="shared" si="155"/>
        <v>0.99084911023674693</v>
      </c>
      <c r="BO126" s="13">
        <f t="shared" si="156"/>
        <v>1106.8667811219523</v>
      </c>
      <c r="BP126" s="13">
        <f t="shared" si="157"/>
        <v>634.8683519377513</v>
      </c>
      <c r="BQ126" s="13">
        <f t="shared" si="158"/>
        <v>594.35665371452183</v>
      </c>
      <c r="BR126" s="13">
        <f t="shared" si="159"/>
        <v>981.90821322577472</v>
      </c>
    </row>
    <row r="127" spans="1:70" x14ac:dyDescent="0.35">
      <c r="A127">
        <v>71</v>
      </c>
      <c r="B127" t="s">
        <v>196</v>
      </c>
      <c r="C127">
        <v>50734</v>
      </c>
      <c r="D127">
        <v>5031</v>
      </c>
      <c r="E127">
        <v>5581</v>
      </c>
      <c r="F127">
        <v>1895</v>
      </c>
      <c r="G127">
        <v>1968</v>
      </c>
      <c r="H127">
        <v>2096</v>
      </c>
      <c r="I127" s="65">
        <f t="shared" si="121"/>
        <v>128</v>
      </c>
      <c r="J127" s="8">
        <f t="shared" si="122"/>
        <v>1.7615349575236122E-4</v>
      </c>
      <c r="K127" s="65">
        <f t="shared" si="123"/>
        <v>201</v>
      </c>
      <c r="L127" s="8">
        <f t="shared" si="124"/>
        <v>1.5549464703875531E-4</v>
      </c>
      <c r="M127">
        <v>5085</v>
      </c>
      <c r="N127" s="8">
        <f t="shared" si="125"/>
        <v>2.6546032307852538E-4</v>
      </c>
      <c r="O127" s="3">
        <v>0</v>
      </c>
      <c r="P127" s="8">
        <f t="shared" si="126"/>
        <v>0</v>
      </c>
      <c r="Q127" s="8">
        <f t="shared" si="127"/>
        <v>0</v>
      </c>
      <c r="R127" s="8">
        <v>2.0000000000000001E-4</v>
      </c>
      <c r="S127" s="126">
        <f t="shared" si="128"/>
        <v>1.1162000000000001</v>
      </c>
      <c r="T127" s="8">
        <f t="shared" si="129"/>
        <v>3.9900292912105736E-7</v>
      </c>
      <c r="U127" s="2">
        <v>0.56905552918841951</v>
      </c>
      <c r="V127" s="2">
        <v>0.43094447081158049</v>
      </c>
      <c r="W127">
        <v>24</v>
      </c>
      <c r="Y127" s="3">
        <f t="shared" si="130"/>
        <v>60.224999999999994</v>
      </c>
      <c r="Z127" s="3">
        <f t="shared" si="131"/>
        <v>1.8117520764119601</v>
      </c>
      <c r="AA127" s="3">
        <f t="shared" si="132"/>
        <v>86.036752076411958</v>
      </c>
      <c r="AB127" s="3"/>
      <c r="AC127" s="3">
        <f t="shared" si="133"/>
        <v>73.964220043689238</v>
      </c>
      <c r="AD127" s="3">
        <f t="shared" si="134"/>
        <v>8.3767683183178718E-2</v>
      </c>
      <c r="AE127" s="3">
        <f t="shared" si="135"/>
        <v>0</v>
      </c>
      <c r="AF127" s="3">
        <f t="shared" si="136"/>
        <v>0</v>
      </c>
      <c r="AG127" s="8">
        <f t="shared" si="137"/>
        <v>0</v>
      </c>
      <c r="AH127" s="3">
        <f t="shared" si="138"/>
        <v>0</v>
      </c>
      <c r="AI127" s="3">
        <f t="shared" si="139"/>
        <v>74.047987726872421</v>
      </c>
      <c r="AJ127" s="67"/>
      <c r="AK127" s="3">
        <f t="shared" si="140"/>
        <v>160</v>
      </c>
      <c r="AL127" s="5"/>
      <c r="AM127" s="10">
        <v>0.43189416231608924</v>
      </c>
      <c r="AN127" s="10">
        <v>0.20796979591836734</v>
      </c>
      <c r="AO127" s="10">
        <v>0.16960203765227022</v>
      </c>
      <c r="AP127" s="10">
        <v>0.19053400411327323</v>
      </c>
      <c r="AQ127" s="10">
        <v>0</v>
      </c>
      <c r="AR127" s="10">
        <v>0.9929474929893829</v>
      </c>
      <c r="AS127" s="10">
        <v>7.0525070106170684E-3</v>
      </c>
      <c r="AT127" s="10">
        <v>0</v>
      </c>
      <c r="AU127" s="84">
        <v>0</v>
      </c>
      <c r="AV127" s="84">
        <f t="shared" si="141"/>
        <v>0.9929474929893829</v>
      </c>
      <c r="AW127" s="10">
        <v>0.3</v>
      </c>
      <c r="AX127" s="10">
        <f t="shared" si="142"/>
        <v>9.666502711532024E-2</v>
      </c>
      <c r="AY127" s="10">
        <f t="shared" si="143"/>
        <v>0.11818499233202881</v>
      </c>
      <c r="AZ127" s="10">
        <f t="shared" si="144"/>
        <v>0.18209734848927578</v>
      </c>
      <c r="BA127" s="10">
        <f t="shared" si="145"/>
        <v>0.60305263206337512</v>
      </c>
      <c r="BC127" s="13">
        <f t="shared" si="146"/>
        <v>15.466404338451238</v>
      </c>
      <c r="BD127" s="13">
        <f t="shared" si="147"/>
        <v>18.90959877312461</v>
      </c>
      <c r="BE127" s="13">
        <f t="shared" si="148"/>
        <v>29.135575758284126</v>
      </c>
      <c r="BF127" s="13">
        <f t="shared" si="149"/>
        <v>96.488421130140011</v>
      </c>
      <c r="BH127" s="13">
        <f t="shared" si="150"/>
        <v>16.388823277182283</v>
      </c>
      <c r="BI127" s="13">
        <f t="shared" si="151"/>
        <v>19.045413251880756</v>
      </c>
      <c r="BJ127" s="13">
        <f t="shared" si="152"/>
        <v>29.229847911584024</v>
      </c>
      <c r="BK127" s="13">
        <f t="shared" si="153"/>
        <v>92.858850598932889</v>
      </c>
      <c r="BL127" s="13">
        <f t="shared" si="154"/>
        <v>157.52293503957995</v>
      </c>
      <c r="BM127" s="71">
        <f t="shared" si="155"/>
        <v>1.0157251066950832</v>
      </c>
      <c r="BO127" s="13">
        <f t="shared" si="156"/>
        <v>16.646539271822839</v>
      </c>
      <c r="BP127" s="13">
        <f t="shared" si="157"/>
        <v>19.344904407318534</v>
      </c>
      <c r="BQ127" s="13">
        <f t="shared" si="158"/>
        <v>29.689490388674738</v>
      </c>
      <c r="BR127" s="13">
        <f t="shared" si="159"/>
        <v>94.319065932183904</v>
      </c>
    </row>
    <row r="128" spans="1:70" x14ac:dyDescent="0.35">
      <c r="A128">
        <v>59</v>
      </c>
      <c r="B128" t="s">
        <v>140</v>
      </c>
      <c r="C128">
        <v>51182</v>
      </c>
      <c r="D128">
        <v>84877</v>
      </c>
      <c r="E128">
        <v>91975</v>
      </c>
      <c r="F128">
        <v>39952</v>
      </c>
      <c r="G128">
        <v>40240</v>
      </c>
      <c r="H128">
        <v>41825</v>
      </c>
      <c r="I128" s="65">
        <f t="shared" si="121"/>
        <v>1585</v>
      </c>
      <c r="J128" s="8">
        <f t="shared" si="122"/>
        <v>2.1812757091210352E-3</v>
      </c>
      <c r="K128" s="65">
        <f t="shared" si="123"/>
        <v>1873</v>
      </c>
      <c r="L128" s="8">
        <f t="shared" si="124"/>
        <v>1.448962556734272E-3</v>
      </c>
      <c r="M128">
        <v>87180</v>
      </c>
      <c r="N128" s="8">
        <f t="shared" si="125"/>
        <v>4.5511958635173731E-3</v>
      </c>
      <c r="O128" s="3">
        <v>18588.383260483693</v>
      </c>
      <c r="P128" s="8">
        <f t="shared" si="126"/>
        <v>0.20210256331050497</v>
      </c>
      <c r="Q128" s="8">
        <f t="shared" si="127"/>
        <v>1.8029662029467744E-3</v>
      </c>
      <c r="R128" s="8">
        <v>0.16289999999999999</v>
      </c>
      <c r="S128" s="126">
        <f t="shared" si="128"/>
        <v>14982.727499999999</v>
      </c>
      <c r="T128" s="8">
        <f t="shared" si="129"/>
        <v>5.3558073452092958E-3</v>
      </c>
      <c r="U128" s="2">
        <v>0.57001395802059462</v>
      </c>
      <c r="V128" s="2">
        <v>0.42998604197940538</v>
      </c>
      <c r="W128">
        <v>75</v>
      </c>
      <c r="Y128" s="3">
        <f t="shared" si="130"/>
        <v>237.6</v>
      </c>
      <c r="Z128" s="3">
        <f t="shared" si="131"/>
        <v>7.1397639251007359</v>
      </c>
      <c r="AA128" s="3">
        <f t="shared" si="132"/>
        <v>319.73976392510076</v>
      </c>
      <c r="AB128" s="3"/>
      <c r="AC128" s="3">
        <f t="shared" si="133"/>
        <v>915.88506850974557</v>
      </c>
      <c r="AD128" s="3">
        <f t="shared" si="134"/>
        <v>1124.4117276831205</v>
      </c>
      <c r="AE128" s="3">
        <f t="shared" si="135"/>
        <v>378.51928057551066</v>
      </c>
      <c r="AF128" s="3">
        <f t="shared" si="136"/>
        <v>790.07793215063248</v>
      </c>
      <c r="AG128" s="8">
        <f t="shared" si="137"/>
        <v>7.1587735481560702E-3</v>
      </c>
      <c r="AH128" s="3">
        <f t="shared" si="138"/>
        <v>815.15239413242944</v>
      </c>
      <c r="AI128" s="3">
        <f t="shared" si="139"/>
        <v>2443.8905387501736</v>
      </c>
      <c r="AJ128" s="67"/>
      <c r="AK128" s="3">
        <f t="shared" si="140"/>
        <v>2764</v>
      </c>
      <c r="AL128" s="5"/>
      <c r="AM128" s="10">
        <v>0.1861191488241026</v>
      </c>
      <c r="AN128" s="10">
        <v>0.11216986331674174</v>
      </c>
      <c r="AO128" s="10">
        <v>0.12078592989386636</v>
      </c>
      <c r="AP128" s="10">
        <v>0.58092505796528926</v>
      </c>
      <c r="AQ128" s="10">
        <v>0</v>
      </c>
      <c r="AR128" s="10">
        <v>4.2501428523162722E-2</v>
      </c>
      <c r="AS128" s="10">
        <v>7.8640776243443428E-2</v>
      </c>
      <c r="AT128" s="10">
        <v>2.2643931568810595E-2</v>
      </c>
      <c r="AU128" s="84">
        <v>0.8562138636645833</v>
      </c>
      <c r="AV128" s="84">
        <f t="shared" si="141"/>
        <v>4.2501428523162722E-2</v>
      </c>
      <c r="AW128" s="10">
        <v>0.2</v>
      </c>
      <c r="AX128" s="10">
        <f t="shared" si="142"/>
        <v>0.2877621890857997</v>
      </c>
      <c r="AY128" s="10">
        <f t="shared" si="143"/>
        <v>0.19195825807037581</v>
      </c>
      <c r="AZ128" s="10">
        <f t="shared" si="144"/>
        <v>0.21794083422906793</v>
      </c>
      <c r="BA128" s="10">
        <f t="shared" si="145"/>
        <v>0.30233871861475659</v>
      </c>
      <c r="BC128" s="13">
        <f t="shared" si="146"/>
        <v>795.37469063315041</v>
      </c>
      <c r="BD128" s="13">
        <f t="shared" si="147"/>
        <v>530.57262530651872</v>
      </c>
      <c r="BE128" s="13">
        <f t="shared" si="148"/>
        <v>602.38846580914378</v>
      </c>
      <c r="BF128" s="13">
        <f t="shared" si="149"/>
        <v>835.66421825118721</v>
      </c>
      <c r="BH128" s="13">
        <f t="shared" si="150"/>
        <v>842.81097006646257</v>
      </c>
      <c r="BI128" s="13">
        <f t="shared" si="151"/>
        <v>534.38335896685953</v>
      </c>
      <c r="BJ128" s="13">
        <f t="shared" si="152"/>
        <v>604.3375763489862</v>
      </c>
      <c r="BK128" s="13">
        <f t="shared" si="153"/>
        <v>804.22933533961168</v>
      </c>
      <c r="BL128" s="13">
        <f t="shared" si="154"/>
        <v>2785.7612407219199</v>
      </c>
      <c r="BM128" s="71">
        <f t="shared" si="155"/>
        <v>0.99218840423083765</v>
      </c>
      <c r="BO128" s="13">
        <f t="shared" si="156"/>
        <v>836.22727145848773</v>
      </c>
      <c r="BP128" s="13">
        <f t="shared" si="157"/>
        <v>530.20897218084326</v>
      </c>
      <c r="BQ128" s="13">
        <f t="shared" si="158"/>
        <v>599.61673549443265</v>
      </c>
      <c r="BR128" s="13">
        <f t="shared" si="159"/>
        <v>797.94702086623647</v>
      </c>
    </row>
    <row r="129" spans="1:70" x14ac:dyDescent="0.35">
      <c r="A129">
        <v>65</v>
      </c>
      <c r="B129" t="s">
        <v>172</v>
      </c>
      <c r="C129">
        <v>51560</v>
      </c>
      <c r="D129">
        <v>27096</v>
      </c>
      <c r="E129">
        <v>27261</v>
      </c>
      <c r="F129">
        <v>7107</v>
      </c>
      <c r="G129">
        <v>7127</v>
      </c>
      <c r="H129">
        <v>7147</v>
      </c>
      <c r="I129" s="65">
        <f t="shared" si="121"/>
        <v>20</v>
      </c>
      <c r="J129" s="8">
        <f t="shared" si="122"/>
        <v>2.7523983711306441E-5</v>
      </c>
      <c r="K129" s="65">
        <f t="shared" si="123"/>
        <v>40</v>
      </c>
      <c r="L129" s="8">
        <f t="shared" si="124"/>
        <v>3.0944208365921455E-5</v>
      </c>
      <c r="M129">
        <v>26386</v>
      </c>
      <c r="N129" s="8">
        <f t="shared" si="125"/>
        <v>1.3774702231563363E-3</v>
      </c>
      <c r="O129" s="3">
        <v>0</v>
      </c>
      <c r="P129" s="8">
        <f t="shared" si="126"/>
        <v>0</v>
      </c>
      <c r="Q129" s="8">
        <f t="shared" si="127"/>
        <v>0</v>
      </c>
      <c r="R129" s="8">
        <v>9.74E-2</v>
      </c>
      <c r="S129" s="126">
        <f t="shared" si="128"/>
        <v>2655.2213999999999</v>
      </c>
      <c r="T129" s="8">
        <f t="shared" si="129"/>
        <v>9.4914989792592235E-4</v>
      </c>
      <c r="U129" s="2">
        <v>0.81284638340201787</v>
      </c>
      <c r="V129" s="2">
        <v>0.18715361659798213</v>
      </c>
      <c r="W129">
        <v>3</v>
      </c>
      <c r="Y129" s="3">
        <f t="shared" si="130"/>
        <v>16.5</v>
      </c>
      <c r="Z129" s="3">
        <f t="shared" si="131"/>
        <v>0.35558121358533468</v>
      </c>
      <c r="AA129" s="3">
        <f t="shared" si="132"/>
        <v>19.855581213585335</v>
      </c>
      <c r="AB129" s="3"/>
      <c r="AC129" s="3">
        <f t="shared" si="133"/>
        <v>11.556909381826443</v>
      </c>
      <c r="AD129" s="3">
        <f t="shared" si="134"/>
        <v>199.2669279845872</v>
      </c>
      <c r="AE129" s="3">
        <f t="shared" si="135"/>
        <v>0</v>
      </c>
      <c r="AF129" s="3">
        <f t="shared" si="136"/>
        <v>189.06750382200977</v>
      </c>
      <c r="AG129" s="8">
        <f t="shared" si="137"/>
        <v>0</v>
      </c>
      <c r="AH129" s="3">
        <f t="shared" si="138"/>
        <v>0</v>
      </c>
      <c r="AI129" s="3">
        <f t="shared" si="139"/>
        <v>21.756333544403873</v>
      </c>
      <c r="AJ129" s="67"/>
      <c r="AK129" s="3">
        <f t="shared" si="140"/>
        <v>42</v>
      </c>
      <c r="AL129" s="5"/>
      <c r="AM129" s="10">
        <v>0.12983959073468807</v>
      </c>
      <c r="AN129" s="10">
        <v>0.10966559613471651</v>
      </c>
      <c r="AO129" s="10">
        <v>0.16245236132821744</v>
      </c>
      <c r="AP129" s="10">
        <v>0.59804245180237792</v>
      </c>
      <c r="AQ129" s="10">
        <v>0</v>
      </c>
      <c r="AR129" s="10">
        <v>4.8048724245044116E-3</v>
      </c>
      <c r="AS129" s="10">
        <v>3.6518327066806662E-4</v>
      </c>
      <c r="AT129" s="10">
        <v>0.82348498124027203</v>
      </c>
      <c r="AU129" s="84">
        <v>0.17134496306455538</v>
      </c>
      <c r="AV129" s="84">
        <f t="shared" si="141"/>
        <v>4.8048724245044116E-3</v>
      </c>
      <c r="AW129" s="10">
        <v>0</v>
      </c>
      <c r="AX129" s="10">
        <f t="shared" si="142"/>
        <v>0.30515484030603496</v>
      </c>
      <c r="AY129" s="10">
        <f t="shared" si="143"/>
        <v>0.18644050450498723</v>
      </c>
      <c r="AZ129" s="10">
        <f t="shared" si="144"/>
        <v>0.18074545440791356</v>
      </c>
      <c r="BA129" s="10">
        <f t="shared" si="145"/>
        <v>0.32765920078106425</v>
      </c>
      <c r="BC129" s="13">
        <f t="shared" si="146"/>
        <v>12.816503292853469</v>
      </c>
      <c r="BD129" s="13">
        <f t="shared" si="147"/>
        <v>7.8305011892094631</v>
      </c>
      <c r="BE129" s="13">
        <f t="shared" si="148"/>
        <v>7.5913090851323695</v>
      </c>
      <c r="BF129" s="13">
        <f t="shared" si="149"/>
        <v>13.761686432804698</v>
      </c>
      <c r="BH129" s="13">
        <f t="shared" si="150"/>
        <v>13.580881690503757</v>
      </c>
      <c r="BI129" s="13">
        <f t="shared" si="151"/>
        <v>7.8867422258476054</v>
      </c>
      <c r="BJ129" s="13">
        <f t="shared" si="152"/>
        <v>7.6158718073437885</v>
      </c>
      <c r="BK129" s="13">
        <f t="shared" si="153"/>
        <v>13.244017981490199</v>
      </c>
      <c r="BL129" s="13">
        <f t="shared" si="154"/>
        <v>42.327513705185353</v>
      </c>
      <c r="BM129" s="71">
        <f t="shared" si="155"/>
        <v>0.992262392082216</v>
      </c>
      <c r="BO129" s="13">
        <f t="shared" si="156"/>
        <v>13.475798152804828</v>
      </c>
      <c r="BP129" s="13">
        <f t="shared" si="157"/>
        <v>7.8257177067553654</v>
      </c>
      <c r="BQ129" s="13">
        <f t="shared" si="158"/>
        <v>7.556943177346457</v>
      </c>
      <c r="BR129" s="13">
        <f t="shared" si="159"/>
        <v>13.141540963093346</v>
      </c>
    </row>
    <row r="130" spans="1:70" x14ac:dyDescent="0.35">
      <c r="A130">
        <v>37</v>
      </c>
      <c r="B130" t="s">
        <v>86</v>
      </c>
      <c r="C130">
        <v>52526</v>
      </c>
      <c r="D130">
        <v>105528</v>
      </c>
      <c r="E130">
        <v>106989</v>
      </c>
      <c r="F130">
        <v>26812</v>
      </c>
      <c r="G130">
        <v>26977</v>
      </c>
      <c r="H130">
        <v>27280</v>
      </c>
      <c r="I130" s="65">
        <f t="shared" si="121"/>
        <v>303</v>
      </c>
      <c r="J130" s="8">
        <f t="shared" si="122"/>
        <v>4.1698835322629253E-4</v>
      </c>
      <c r="K130" s="65">
        <f t="shared" si="123"/>
        <v>468</v>
      </c>
      <c r="L130" s="8">
        <f t="shared" si="124"/>
        <v>3.6204723788128102E-4</v>
      </c>
      <c r="M130">
        <v>106744</v>
      </c>
      <c r="N130" s="8">
        <f t="shared" si="125"/>
        <v>5.5725263965966786E-3</v>
      </c>
      <c r="O130" s="3">
        <v>17810.056897666167</v>
      </c>
      <c r="P130" s="8">
        <f t="shared" si="126"/>
        <v>0.16646624323683901</v>
      </c>
      <c r="Q130" s="8">
        <f t="shared" si="127"/>
        <v>1.7274730249033832E-3</v>
      </c>
      <c r="R130" s="8">
        <v>0.22555</v>
      </c>
      <c r="S130" s="126">
        <f t="shared" si="128"/>
        <v>24131.36895</v>
      </c>
      <c r="T130" s="8">
        <f t="shared" si="129"/>
        <v>8.6261305274600731E-3</v>
      </c>
      <c r="U130" s="2">
        <v>0.62981863572949559</v>
      </c>
      <c r="V130" s="2">
        <v>0.37018136427050441</v>
      </c>
      <c r="W130">
        <v>149</v>
      </c>
      <c r="Y130" s="3">
        <f t="shared" si="130"/>
        <v>136.125</v>
      </c>
      <c r="Z130" s="3">
        <f t="shared" si="131"/>
        <v>3.8055578373962846</v>
      </c>
      <c r="AA130" s="3">
        <f t="shared" si="132"/>
        <v>288.93055783739629</v>
      </c>
      <c r="AB130" s="3"/>
      <c r="AC130" s="3">
        <f t="shared" si="133"/>
        <v>175.08717713467061</v>
      </c>
      <c r="AD130" s="3">
        <f t="shared" si="134"/>
        <v>1810.9916403691059</v>
      </c>
      <c r="AE130" s="3">
        <f t="shared" si="135"/>
        <v>362.67005201280148</v>
      </c>
      <c r="AF130" s="3">
        <f t="shared" si="136"/>
        <v>2150.8200246855008</v>
      </c>
      <c r="AG130" s="8">
        <f t="shared" si="137"/>
        <v>1.0353603552363456E-2</v>
      </c>
      <c r="AH130" s="3">
        <f t="shared" si="138"/>
        <v>1178.9400330704664</v>
      </c>
      <c r="AI130" s="3">
        <f t="shared" si="139"/>
        <v>1376.8688779015436</v>
      </c>
      <c r="AJ130" s="67"/>
      <c r="AK130" s="3">
        <f t="shared" si="140"/>
        <v>1666</v>
      </c>
      <c r="AL130" s="5"/>
      <c r="AM130" s="10">
        <v>0.19664846170790806</v>
      </c>
      <c r="AN130" s="10">
        <v>0.15592251266612822</v>
      </c>
      <c r="AO130" s="10">
        <v>0.22250817485375823</v>
      </c>
      <c r="AP130" s="10">
        <v>0.42492085077220548</v>
      </c>
      <c r="AQ130" s="10">
        <v>6.170348595553575E-2</v>
      </c>
      <c r="AR130" s="10">
        <v>3.8589998320234402E-2</v>
      </c>
      <c r="AS130" s="10">
        <v>0.67638114229930257</v>
      </c>
      <c r="AT130" s="10">
        <v>0.22327247604646541</v>
      </c>
      <c r="AU130" s="84">
        <v>5.2897378461954794E-5</v>
      </c>
      <c r="AV130" s="84">
        <f t="shared" si="141"/>
        <v>0.10029348427577015</v>
      </c>
      <c r="AW130" s="10">
        <v>0</v>
      </c>
      <c r="AX130" s="10">
        <f t="shared" si="142"/>
        <v>0.29280798908177674</v>
      </c>
      <c r="AY130" s="10">
        <f t="shared" si="143"/>
        <v>0.1501615368578782</v>
      </c>
      <c r="AZ130" s="10">
        <f t="shared" si="144"/>
        <v>0.13097468236820761</v>
      </c>
      <c r="BA130" s="10">
        <f t="shared" si="145"/>
        <v>0.42605579169213742</v>
      </c>
      <c r="BC130" s="13">
        <f t="shared" si="146"/>
        <v>487.81810981024006</v>
      </c>
      <c r="BD130" s="13">
        <f t="shared" si="147"/>
        <v>250.16912040522507</v>
      </c>
      <c r="BE130" s="13">
        <f t="shared" si="148"/>
        <v>218.20382082543389</v>
      </c>
      <c r="BF130" s="13">
        <f t="shared" si="149"/>
        <v>709.80894895910092</v>
      </c>
      <c r="BH130" s="13">
        <f t="shared" si="150"/>
        <v>516.91166337952461</v>
      </c>
      <c r="BI130" s="13">
        <f t="shared" si="151"/>
        <v>251.96591097155948</v>
      </c>
      <c r="BJ130" s="13">
        <f t="shared" si="152"/>
        <v>218.90984922927038</v>
      </c>
      <c r="BK130" s="13">
        <f t="shared" si="153"/>
        <v>683.10831883422588</v>
      </c>
      <c r="BL130" s="13">
        <f t="shared" si="154"/>
        <v>1670.8957424145804</v>
      </c>
      <c r="BM130" s="71">
        <f t="shared" si="155"/>
        <v>0.99706998929358359</v>
      </c>
      <c r="BO130" s="13">
        <f t="shared" si="156"/>
        <v>515.39710667155111</v>
      </c>
      <c r="BP130" s="13">
        <f t="shared" si="157"/>
        <v>251.22764815476086</v>
      </c>
      <c r="BQ130" s="13">
        <f t="shared" si="158"/>
        <v>218.26844102728862</v>
      </c>
      <c r="BR130" s="13">
        <f t="shared" si="159"/>
        <v>681.10680414639944</v>
      </c>
    </row>
    <row r="131" spans="1:70" x14ac:dyDescent="0.35">
      <c r="A131">
        <v>111</v>
      </c>
      <c r="B131" t="s">
        <v>211</v>
      </c>
      <c r="C131">
        <v>53476</v>
      </c>
      <c r="D131">
        <v>7535</v>
      </c>
      <c r="E131">
        <v>7866</v>
      </c>
      <c r="F131">
        <v>3137</v>
      </c>
      <c r="G131">
        <v>3178</v>
      </c>
      <c r="H131">
        <v>3227</v>
      </c>
      <c r="I131" s="65">
        <f t="shared" si="121"/>
        <v>49</v>
      </c>
      <c r="J131" s="8">
        <f t="shared" si="122"/>
        <v>6.7433760092700779E-5</v>
      </c>
      <c r="K131" s="65">
        <f t="shared" si="123"/>
        <v>90</v>
      </c>
      <c r="L131" s="8">
        <f t="shared" si="124"/>
        <v>6.9624468823323272E-5</v>
      </c>
      <c r="M131">
        <v>7769</v>
      </c>
      <c r="N131" s="8">
        <f t="shared" si="125"/>
        <v>4.0557743362774109E-4</v>
      </c>
      <c r="O131" s="3">
        <v>0</v>
      </c>
      <c r="P131" s="8">
        <f t="shared" si="126"/>
        <v>0</v>
      </c>
      <c r="Q131" s="8">
        <f t="shared" si="127"/>
        <v>0</v>
      </c>
      <c r="R131" s="8">
        <v>4.1999999999999997E-3</v>
      </c>
      <c r="S131" s="126">
        <f t="shared" si="128"/>
        <v>33.037199999999999</v>
      </c>
      <c r="T131" s="8">
        <f t="shared" si="129"/>
        <v>1.1809657382152118E-5</v>
      </c>
      <c r="U131" s="2">
        <v>0.56352459016393441</v>
      </c>
      <c r="V131" s="2">
        <v>0.43647540983606559</v>
      </c>
      <c r="W131">
        <v>12</v>
      </c>
      <c r="Y131" s="3">
        <f t="shared" si="130"/>
        <v>33.824999999999996</v>
      </c>
      <c r="Z131" s="3">
        <f t="shared" si="131"/>
        <v>1.024107325819672</v>
      </c>
      <c r="AA131" s="3">
        <f t="shared" si="132"/>
        <v>46.849107325819666</v>
      </c>
      <c r="AB131" s="3"/>
      <c r="AC131" s="3">
        <f t="shared" si="133"/>
        <v>28.314427985474786</v>
      </c>
      <c r="AD131" s="3">
        <f t="shared" si="134"/>
        <v>2.4793493127211179</v>
      </c>
      <c r="AE131" s="3">
        <f t="shared" si="135"/>
        <v>0</v>
      </c>
      <c r="AF131" s="3">
        <f t="shared" si="136"/>
        <v>0</v>
      </c>
      <c r="AG131" s="8">
        <f t="shared" si="137"/>
        <v>0</v>
      </c>
      <c r="AH131" s="3">
        <f t="shared" si="138"/>
        <v>0</v>
      </c>
      <c r="AI131" s="3">
        <f t="shared" si="139"/>
        <v>30.793777298195906</v>
      </c>
      <c r="AJ131" s="67"/>
      <c r="AK131" s="3">
        <f t="shared" si="140"/>
        <v>78</v>
      </c>
      <c r="AL131" s="5"/>
      <c r="AM131" s="10">
        <v>0.2666053961748634</v>
      </c>
      <c r="AN131" s="10">
        <v>0.17870576502732241</v>
      </c>
      <c r="AO131" s="10">
        <v>0.18196259016393448</v>
      </c>
      <c r="AP131" s="10">
        <v>0.37272624863387971</v>
      </c>
      <c r="AQ131" s="10">
        <v>0</v>
      </c>
      <c r="AR131" s="10">
        <v>0</v>
      </c>
      <c r="AS131" s="10">
        <v>0.45460714727915219</v>
      </c>
      <c r="AT131" s="10">
        <v>0.14729583531843574</v>
      </c>
      <c r="AU131" s="84">
        <v>0.39809701740241205</v>
      </c>
      <c r="AV131" s="84">
        <f t="shared" si="141"/>
        <v>0</v>
      </c>
      <c r="AW131" s="10">
        <v>0</v>
      </c>
      <c r="AX131" s="10">
        <f t="shared" si="142"/>
        <v>0.21828740137710395</v>
      </c>
      <c r="AY131" s="10">
        <f t="shared" si="143"/>
        <v>0.159221434454559</v>
      </c>
      <c r="AZ131" s="10">
        <f t="shared" si="144"/>
        <v>0.19160944871723734</v>
      </c>
      <c r="BA131" s="10">
        <f t="shared" si="145"/>
        <v>0.43088171545109966</v>
      </c>
      <c r="BC131" s="13">
        <f t="shared" si="146"/>
        <v>17.026417307414107</v>
      </c>
      <c r="BD131" s="13">
        <f t="shared" si="147"/>
        <v>12.419271887455603</v>
      </c>
      <c r="BE131" s="13">
        <f t="shared" si="148"/>
        <v>14.945536999944512</v>
      </c>
      <c r="BF131" s="13">
        <f t="shared" si="149"/>
        <v>33.60877380518577</v>
      </c>
      <c r="BH131" s="13">
        <f t="shared" si="150"/>
        <v>18.041875680246839</v>
      </c>
      <c r="BI131" s="13">
        <f t="shared" si="151"/>
        <v>12.508470868256977</v>
      </c>
      <c r="BJ131" s="13">
        <f t="shared" si="152"/>
        <v>14.993895335708906</v>
      </c>
      <c r="BK131" s="13">
        <f t="shared" si="153"/>
        <v>32.344524545383095</v>
      </c>
      <c r="BL131" s="13">
        <f t="shared" si="154"/>
        <v>77.888766429595819</v>
      </c>
      <c r="BM131" s="71">
        <f t="shared" si="155"/>
        <v>1.0014281079994343</v>
      </c>
      <c r="BO131" s="13">
        <f t="shared" si="156"/>
        <v>18.067641427230598</v>
      </c>
      <c r="BP131" s="13">
        <f t="shared" si="157"/>
        <v>12.526334315564625</v>
      </c>
      <c r="BQ131" s="13">
        <f t="shared" si="158"/>
        <v>15.015308237580513</v>
      </c>
      <c r="BR131" s="13">
        <f t="shared" si="159"/>
        <v>32.390716019624257</v>
      </c>
    </row>
    <row r="132" spans="1:70" x14ac:dyDescent="0.35">
      <c r="A132">
        <v>71</v>
      </c>
      <c r="B132" t="s">
        <v>197</v>
      </c>
      <c r="C132">
        <v>53896</v>
      </c>
      <c r="D132">
        <v>172249</v>
      </c>
      <c r="E132">
        <v>269050</v>
      </c>
      <c r="F132">
        <v>51841</v>
      </c>
      <c r="G132">
        <v>60602</v>
      </c>
      <c r="H132">
        <v>74521</v>
      </c>
      <c r="I132" s="65">
        <f t="shared" si="121"/>
        <v>13919</v>
      </c>
      <c r="J132" s="8">
        <f t="shared" si="122"/>
        <v>1.9155316463883718E-2</v>
      </c>
      <c r="K132" s="65">
        <f t="shared" si="123"/>
        <v>22680</v>
      </c>
      <c r="L132" s="8">
        <f t="shared" si="124"/>
        <v>1.7545366143477462E-2</v>
      </c>
      <c r="M132">
        <v>178268</v>
      </c>
      <c r="N132" s="8">
        <f t="shared" si="125"/>
        <v>9.3064072516347209E-3</v>
      </c>
      <c r="O132" s="3">
        <v>161788.36717831291</v>
      </c>
      <c r="P132" s="8">
        <f t="shared" si="126"/>
        <v>0.60133197241521241</v>
      </c>
      <c r="Q132" s="8">
        <f t="shared" si="127"/>
        <v>1.5692540548835822E-2</v>
      </c>
      <c r="R132" s="8">
        <v>0.12230000000000001</v>
      </c>
      <c r="S132" s="126">
        <f t="shared" si="128"/>
        <v>32904.815000000002</v>
      </c>
      <c r="T132" s="8">
        <f t="shared" si="129"/>
        <v>1.1762334319285526E-2</v>
      </c>
      <c r="U132" s="2">
        <v>0.53504026681851458</v>
      </c>
      <c r="V132" s="2">
        <v>0.46495973318148542</v>
      </c>
      <c r="W132">
        <v>165</v>
      </c>
      <c r="Y132" s="3">
        <f t="shared" si="130"/>
        <v>7227.8249999999998</v>
      </c>
      <c r="Z132" s="3">
        <f t="shared" si="131"/>
        <v>226.04004042188643</v>
      </c>
      <c r="AA132" s="3">
        <f t="shared" si="132"/>
        <v>7618.8650404218861</v>
      </c>
      <c r="AB132" s="3"/>
      <c r="AC132" s="3">
        <f t="shared" si="133"/>
        <v>8043.0310842821136</v>
      </c>
      <c r="AD132" s="3">
        <f t="shared" si="134"/>
        <v>2469.4141893219016</v>
      </c>
      <c r="AE132" s="3">
        <f t="shared" si="135"/>
        <v>3294.5316164213855</v>
      </c>
      <c r="AF132" s="3">
        <f t="shared" si="136"/>
        <v>0</v>
      </c>
      <c r="AG132" s="8">
        <f t="shared" si="137"/>
        <v>2.745487486812135E-2</v>
      </c>
      <c r="AH132" s="3">
        <f t="shared" si="138"/>
        <v>3126.2208294212514</v>
      </c>
      <c r="AI132" s="3">
        <f t="shared" si="139"/>
        <v>16933.197719446653</v>
      </c>
      <c r="AJ132" s="67"/>
      <c r="AK132" s="3">
        <f t="shared" si="140"/>
        <v>24552</v>
      </c>
      <c r="AL132" s="5"/>
      <c r="AM132" s="10">
        <v>0.22187548604897098</v>
      </c>
      <c r="AN132" s="10">
        <v>0.16074057349711224</v>
      </c>
      <c r="AO132" s="10">
        <v>0.21043215271563759</v>
      </c>
      <c r="AP132" s="10">
        <v>0.40695178773827922</v>
      </c>
      <c r="AQ132" s="10">
        <v>0.11706977484223069</v>
      </c>
      <c r="AR132" s="10">
        <v>0.12523294357769019</v>
      </c>
      <c r="AS132" s="10">
        <v>0.52863696800318805</v>
      </c>
      <c r="AT132" s="10">
        <v>0.22899897020947449</v>
      </c>
      <c r="AU132" s="84">
        <v>6.1343367416774345E-5</v>
      </c>
      <c r="AV132" s="84">
        <f t="shared" si="141"/>
        <v>0.24230271841992088</v>
      </c>
      <c r="AW132" s="10">
        <v>0</v>
      </c>
      <c r="AX132" s="10">
        <f t="shared" si="142"/>
        <v>0.25754588778234089</v>
      </c>
      <c r="AY132" s="10">
        <f t="shared" si="143"/>
        <v>0.15676373747371278</v>
      </c>
      <c r="AZ132" s="10">
        <f t="shared" si="144"/>
        <v>0.1595997391514245</v>
      </c>
      <c r="BA132" s="10">
        <f t="shared" si="145"/>
        <v>0.4260906355925218</v>
      </c>
      <c r="BC132" s="13">
        <f t="shared" si="146"/>
        <v>6323.2666368320333</v>
      </c>
      <c r="BD132" s="13">
        <f t="shared" si="147"/>
        <v>3848.8632824545962</v>
      </c>
      <c r="BE132" s="13">
        <f t="shared" si="148"/>
        <v>3918.4927956457745</v>
      </c>
      <c r="BF132" s="13">
        <f t="shared" si="149"/>
        <v>10461.377285067596</v>
      </c>
      <c r="BH132" s="13">
        <f t="shared" si="150"/>
        <v>6700.3873154864295</v>
      </c>
      <c r="BI132" s="13">
        <f t="shared" si="151"/>
        <v>3876.5069869446766</v>
      </c>
      <c r="BJ132" s="13">
        <f t="shared" si="152"/>
        <v>3931.1716167749787</v>
      </c>
      <c r="BK132" s="13">
        <f t="shared" si="153"/>
        <v>10067.855386118623</v>
      </c>
      <c r="BL132" s="13">
        <f t="shared" si="154"/>
        <v>24575.921305324708</v>
      </c>
      <c r="BM132" s="71">
        <f t="shared" si="155"/>
        <v>0.99902663647773304</v>
      </c>
      <c r="BO132" s="13">
        <f t="shared" si="156"/>
        <v>6693.8654028884748</v>
      </c>
      <c r="BP132" s="13">
        <f t="shared" si="157"/>
        <v>3872.7337364497716</v>
      </c>
      <c r="BQ132" s="13">
        <f t="shared" si="158"/>
        <v>3927.3451577234387</v>
      </c>
      <c r="BR132" s="13">
        <f t="shared" si="159"/>
        <v>10058.055702938316</v>
      </c>
    </row>
    <row r="133" spans="1:70" x14ac:dyDescent="0.35">
      <c r="A133">
        <v>59</v>
      </c>
      <c r="B133" t="s">
        <v>141</v>
      </c>
      <c r="C133">
        <v>53980</v>
      </c>
      <c r="D133">
        <v>140885</v>
      </c>
      <c r="E133">
        <v>154044</v>
      </c>
      <c r="F133">
        <v>44935</v>
      </c>
      <c r="G133">
        <v>47448</v>
      </c>
      <c r="H133">
        <v>48718</v>
      </c>
      <c r="I133" s="65">
        <f t="shared" si="121"/>
        <v>1270</v>
      </c>
      <c r="J133" s="8">
        <f t="shared" si="122"/>
        <v>1.7477729656679589E-3</v>
      </c>
      <c r="K133" s="65">
        <f t="shared" si="123"/>
        <v>3783</v>
      </c>
      <c r="L133" s="8">
        <f t="shared" si="124"/>
        <v>2.9265485062070213E-3</v>
      </c>
      <c r="M133">
        <v>141691</v>
      </c>
      <c r="N133" s="8">
        <f t="shared" si="125"/>
        <v>7.3969200860018363E-3</v>
      </c>
      <c r="O133" s="3">
        <v>55708.872369025972</v>
      </c>
      <c r="P133" s="8">
        <f t="shared" si="126"/>
        <v>0.36164259801761817</v>
      </c>
      <c r="Q133" s="8">
        <f t="shared" si="127"/>
        <v>5.4034400237030419E-3</v>
      </c>
      <c r="R133" s="8">
        <v>0.21554999999999999</v>
      </c>
      <c r="S133" s="126">
        <f t="shared" si="128"/>
        <v>33204.184199999996</v>
      </c>
      <c r="T133" s="8">
        <f t="shared" si="129"/>
        <v>1.186934846342513E-2</v>
      </c>
      <c r="U133" s="2">
        <v>0.56964222873900294</v>
      </c>
      <c r="V133" s="2">
        <v>0.43035777126099706</v>
      </c>
      <c r="W133">
        <v>56</v>
      </c>
      <c r="Y133" s="3">
        <f t="shared" si="130"/>
        <v>2073.2249999999999</v>
      </c>
      <c r="Z133" s="3">
        <f t="shared" si="131"/>
        <v>62.326372161290323</v>
      </c>
      <c r="AA133" s="3">
        <f t="shared" si="132"/>
        <v>2191.5513721612901</v>
      </c>
      <c r="AB133" s="3"/>
      <c r="AC133" s="3">
        <f t="shared" si="133"/>
        <v>733.86374574597914</v>
      </c>
      <c r="AD133" s="3">
        <f t="shared" si="134"/>
        <v>2491.8810091574164</v>
      </c>
      <c r="AE133" s="3">
        <f t="shared" si="135"/>
        <v>1134.4118525694714</v>
      </c>
      <c r="AF133" s="3">
        <f t="shared" si="136"/>
        <v>2616.2611413973268</v>
      </c>
      <c r="AG133" s="8">
        <f t="shared" si="137"/>
        <v>0</v>
      </c>
      <c r="AH133" s="3">
        <f t="shared" si="138"/>
        <v>0</v>
      </c>
      <c r="AI133" s="3">
        <f t="shared" si="139"/>
        <v>1743.8954660755403</v>
      </c>
      <c r="AJ133" s="67"/>
      <c r="AK133" s="3">
        <f t="shared" si="140"/>
        <v>3935</v>
      </c>
      <c r="AL133" s="5"/>
      <c r="AM133" s="10">
        <v>0.22149638475073313</v>
      </c>
      <c r="AN133" s="10">
        <v>0.17194192547409576</v>
      </c>
      <c r="AO133" s="10">
        <v>0.18979206256109488</v>
      </c>
      <c r="AP133" s="10">
        <v>0.41676962721407623</v>
      </c>
      <c r="AQ133" s="10">
        <v>0</v>
      </c>
      <c r="AR133" s="10">
        <v>0.56878601564150932</v>
      </c>
      <c r="AS133" s="10">
        <v>0.29185756034279681</v>
      </c>
      <c r="AT133" s="10">
        <v>6.1296405682866498E-2</v>
      </c>
      <c r="AU133" s="84">
        <v>7.8060018332827275E-2</v>
      </c>
      <c r="AV133" s="84">
        <f t="shared" si="141"/>
        <v>0.56878601564150932</v>
      </c>
      <c r="AW133" s="10">
        <v>0</v>
      </c>
      <c r="AX133" s="10">
        <f t="shared" si="142"/>
        <v>0.25811556638581418</v>
      </c>
      <c r="AY133" s="10">
        <f t="shared" si="143"/>
        <v>0.15268535702068303</v>
      </c>
      <c r="AZ133" s="10">
        <f t="shared" si="144"/>
        <v>0.17200777915013582</v>
      </c>
      <c r="BA133" s="10">
        <f t="shared" si="145"/>
        <v>0.41719129744336692</v>
      </c>
      <c r="BC133" s="13">
        <f t="shared" si="146"/>
        <v>1015.6847537281787</v>
      </c>
      <c r="BD133" s="13">
        <f t="shared" si="147"/>
        <v>600.8168798763877</v>
      </c>
      <c r="BE133" s="13">
        <f t="shared" si="148"/>
        <v>676.85061095578442</v>
      </c>
      <c r="BF133" s="13">
        <f t="shared" si="149"/>
        <v>1641.6477554396488</v>
      </c>
      <c r="BH133" s="13">
        <f t="shared" si="150"/>
        <v>1076.2603621318749</v>
      </c>
      <c r="BI133" s="13">
        <f t="shared" si="151"/>
        <v>605.13212909702588</v>
      </c>
      <c r="BJ133" s="13">
        <f t="shared" si="152"/>
        <v>679.04065398381726</v>
      </c>
      <c r="BK133" s="13">
        <f t="shared" si="153"/>
        <v>1579.8944772123111</v>
      </c>
      <c r="BL133" s="13">
        <f t="shared" si="154"/>
        <v>3940.3276224250294</v>
      </c>
      <c r="BM133" s="71">
        <f t="shared" si="155"/>
        <v>0.99864792399629176</v>
      </c>
      <c r="BO133" s="13">
        <f t="shared" si="156"/>
        <v>1074.8051763224942</v>
      </c>
      <c r="BP133" s="13">
        <f t="shared" si="157"/>
        <v>604.31394446620095</v>
      </c>
      <c r="BQ133" s="13">
        <f t="shared" si="158"/>
        <v>678.12253941002336</v>
      </c>
      <c r="BR133" s="13">
        <f t="shared" si="159"/>
        <v>1577.7583398012812</v>
      </c>
    </row>
    <row r="134" spans="1:70" x14ac:dyDescent="0.35">
      <c r="A134" s="6">
        <v>111</v>
      </c>
      <c r="B134" s="6" t="s">
        <v>212</v>
      </c>
      <c r="C134" s="6">
        <v>54652</v>
      </c>
      <c r="D134">
        <v>206013</v>
      </c>
      <c r="E134">
        <v>238126</v>
      </c>
      <c r="F134">
        <v>53429</v>
      </c>
      <c r="G134">
        <v>57211</v>
      </c>
      <c r="H134">
        <v>61645</v>
      </c>
      <c r="I134" s="65">
        <f t="shared" si="121"/>
        <v>4434</v>
      </c>
      <c r="J134" s="8">
        <f t="shared" si="122"/>
        <v>6.1020671887966373E-3</v>
      </c>
      <c r="K134" s="65">
        <f t="shared" si="123"/>
        <v>8216</v>
      </c>
      <c r="L134" s="8">
        <f t="shared" si="124"/>
        <v>6.3559403983602667E-3</v>
      </c>
      <c r="M134" s="6">
        <v>209879</v>
      </c>
      <c r="N134" s="19">
        <f t="shared" si="125"/>
        <v>1.0956646439999572E-2</v>
      </c>
      <c r="O134" s="3">
        <v>109239.75649910039</v>
      </c>
      <c r="P134" s="8">
        <f t="shared" si="126"/>
        <v>0.45874770709246526</v>
      </c>
      <c r="Q134" s="19">
        <f t="shared" si="127"/>
        <v>1.0595627722219033E-2</v>
      </c>
      <c r="R134" s="8">
        <v>2.6800000000000001E-2</v>
      </c>
      <c r="S134" s="126">
        <f t="shared" si="128"/>
        <v>6381.7768000000005</v>
      </c>
      <c r="T134" s="8">
        <f t="shared" si="129"/>
        <v>2.2812646803411648E-3</v>
      </c>
      <c r="U134" s="20">
        <v>0.53310636299600844</v>
      </c>
      <c r="V134" s="20">
        <v>0.46689363700399156</v>
      </c>
      <c r="W134">
        <v>0</v>
      </c>
      <c r="Y134" s="5">
        <f t="shared" si="130"/>
        <v>3120.1499999999996</v>
      </c>
      <c r="Z134" s="3">
        <f t="shared" si="131"/>
        <v>97.789486352430146</v>
      </c>
      <c r="AA134" s="3">
        <f t="shared" si="132"/>
        <v>3217.9394863524299</v>
      </c>
      <c r="AB134" s="3"/>
      <c r="AC134" s="3">
        <f t="shared" si="133"/>
        <v>2562.166809950922</v>
      </c>
      <c r="AD134" s="3">
        <f t="shared" si="134"/>
        <v>478.93447153571054</v>
      </c>
      <c r="AE134" s="5">
        <f t="shared" si="135"/>
        <v>2224.4728581740828</v>
      </c>
      <c r="AF134" s="3">
        <f t="shared" si="136"/>
        <v>0</v>
      </c>
      <c r="AG134" s="8">
        <f t="shared" si="137"/>
        <v>0</v>
      </c>
      <c r="AH134" s="3">
        <f t="shared" si="138"/>
        <v>0</v>
      </c>
      <c r="AI134" s="3">
        <f t="shared" si="139"/>
        <v>5265.5741396607154</v>
      </c>
      <c r="AJ134" s="67"/>
      <c r="AK134" s="3">
        <f t="shared" si="140"/>
        <v>8484</v>
      </c>
      <c r="AL134" s="5"/>
      <c r="AM134" s="10">
        <v>0.27797637943179154</v>
      </c>
      <c r="AN134" s="10">
        <v>0.22541296209334485</v>
      </c>
      <c r="AO134" s="10">
        <v>0.20181714403485421</v>
      </c>
      <c r="AP134" s="10">
        <v>0.2947935144400094</v>
      </c>
      <c r="AQ134" s="10">
        <v>8.9861825902956188E-2</v>
      </c>
      <c r="AR134" s="10">
        <v>0.75166542897520339</v>
      </c>
      <c r="AS134" s="10">
        <v>0.15847274510265064</v>
      </c>
      <c r="AT134" s="10">
        <v>1.9189653178862738E-11</v>
      </c>
      <c r="AU134" s="84">
        <v>0</v>
      </c>
      <c r="AV134" s="84">
        <f t="shared" si="141"/>
        <v>0.8415272548781596</v>
      </c>
      <c r="AW134" s="10">
        <v>0.2</v>
      </c>
      <c r="AX134" s="10">
        <f t="shared" si="142"/>
        <v>0.20388531379088634</v>
      </c>
      <c r="AY134" s="10">
        <f t="shared" si="143"/>
        <v>0.12392848576530818</v>
      </c>
      <c r="AZ134" s="10">
        <f t="shared" si="144"/>
        <v>0.17899750881470061</v>
      </c>
      <c r="BA134" s="10">
        <f t="shared" si="145"/>
        <v>0.49318869162910484</v>
      </c>
      <c r="BC134" s="13">
        <f t="shared" si="146"/>
        <v>1729.7630022018798</v>
      </c>
      <c r="BD134" s="13">
        <f t="shared" si="147"/>
        <v>1051.4092732328745</v>
      </c>
      <c r="BE134" s="13">
        <f t="shared" si="148"/>
        <v>1518.61486478392</v>
      </c>
      <c r="BF134" s="13">
        <f t="shared" si="149"/>
        <v>4184.2128597813253</v>
      </c>
      <c r="BH134" s="13">
        <f t="shared" si="150"/>
        <v>1832.9263566462303</v>
      </c>
      <c r="BI134" s="13">
        <f t="shared" si="151"/>
        <v>1058.9608138084711</v>
      </c>
      <c r="BJ134" s="13">
        <f t="shared" si="152"/>
        <v>1523.5285515606677</v>
      </c>
      <c r="BK134" s="13">
        <f t="shared" si="153"/>
        <v>4026.8168166677519</v>
      </c>
      <c r="BL134" s="13">
        <f t="shared" si="154"/>
        <v>8442.2325386831217</v>
      </c>
      <c r="BM134" s="71">
        <f t="shared" si="155"/>
        <v>1.0049474426492633</v>
      </c>
      <c r="BO134" s="13">
        <f t="shared" si="156"/>
        <v>1841.9946546760605</v>
      </c>
      <c r="BP134" s="13">
        <f t="shared" si="157"/>
        <v>1064.1999617026056</v>
      </c>
      <c r="BQ134" s="13">
        <f t="shared" si="158"/>
        <v>1531.0661216940291</v>
      </c>
      <c r="BR134" s="13">
        <f t="shared" si="159"/>
        <v>4046.7392619273046</v>
      </c>
    </row>
    <row r="135" spans="1:70" x14ac:dyDescent="0.35">
      <c r="A135">
        <v>65</v>
      </c>
      <c r="B135" t="s">
        <v>173</v>
      </c>
      <c r="C135">
        <v>55184</v>
      </c>
      <c r="D135">
        <v>50448</v>
      </c>
      <c r="E135">
        <v>64053</v>
      </c>
      <c r="F135">
        <v>24296</v>
      </c>
      <c r="G135">
        <v>26426</v>
      </c>
      <c r="H135">
        <v>32311</v>
      </c>
      <c r="I135" s="65">
        <f t="shared" si="121"/>
        <v>5885</v>
      </c>
      <c r="J135" s="8">
        <f t="shared" si="122"/>
        <v>8.0989322070519204E-3</v>
      </c>
      <c r="K135" s="65">
        <f t="shared" si="123"/>
        <v>8015</v>
      </c>
      <c r="L135" s="8">
        <f t="shared" si="124"/>
        <v>6.2004457513215108E-3</v>
      </c>
      <c r="M135">
        <v>53625</v>
      </c>
      <c r="N135" s="8">
        <f t="shared" si="125"/>
        <v>2.7994709587189619E-3</v>
      </c>
      <c r="O135" s="3">
        <v>17238.394413787049</v>
      </c>
      <c r="P135" s="8">
        <f t="shared" si="126"/>
        <v>0.26912704188386255</v>
      </c>
      <c r="Q135" s="8">
        <f t="shared" si="127"/>
        <v>1.6720250537978079E-3</v>
      </c>
      <c r="R135" s="8">
        <v>2.4799999999999999E-2</v>
      </c>
      <c r="S135" s="126">
        <f t="shared" si="128"/>
        <v>1588.5144</v>
      </c>
      <c r="T135" s="8">
        <f t="shared" si="129"/>
        <v>5.678390060481804E-4</v>
      </c>
      <c r="U135" s="2">
        <v>0.61243899386810163</v>
      </c>
      <c r="V135" s="2">
        <v>0.38756100613189837</v>
      </c>
      <c r="W135">
        <v>0</v>
      </c>
      <c r="Y135" s="3">
        <f t="shared" si="130"/>
        <v>1757.25</v>
      </c>
      <c r="Z135" s="3">
        <f t="shared" si="131"/>
        <v>50.195205230884753</v>
      </c>
      <c r="AA135" s="3">
        <f t="shared" si="132"/>
        <v>1807.4452052308848</v>
      </c>
      <c r="AB135" s="3"/>
      <c r="AC135" s="3">
        <f t="shared" si="133"/>
        <v>3400.6205856024312</v>
      </c>
      <c r="AD135" s="3">
        <f t="shared" si="134"/>
        <v>119.21355580641215</v>
      </c>
      <c r="AE135" s="3">
        <f t="shared" si="135"/>
        <v>351.0291648470016</v>
      </c>
      <c r="AF135" s="3">
        <f t="shared" si="136"/>
        <v>0</v>
      </c>
      <c r="AG135" s="8">
        <f t="shared" si="137"/>
        <v>0</v>
      </c>
      <c r="AH135" s="3">
        <f t="shared" si="138"/>
        <v>0</v>
      </c>
      <c r="AI135" s="3">
        <f t="shared" si="139"/>
        <v>3870.8633062558447</v>
      </c>
      <c r="AJ135" s="67"/>
      <c r="AK135" s="3">
        <f t="shared" si="140"/>
        <v>5678</v>
      </c>
      <c r="AL135" s="5"/>
      <c r="AM135" s="10">
        <v>0.27095825303466403</v>
      </c>
      <c r="AN135" s="10">
        <v>0.15709745630500976</v>
      </c>
      <c r="AO135" s="10">
        <v>0.18866752930380004</v>
      </c>
      <c r="AP135" s="10">
        <v>0.38327676135652616</v>
      </c>
      <c r="AQ135" s="10">
        <v>0</v>
      </c>
      <c r="AR135" s="10">
        <v>0</v>
      </c>
      <c r="AS135" s="10">
        <v>0</v>
      </c>
      <c r="AT135" s="10">
        <v>0.10015243253643659</v>
      </c>
      <c r="AU135" s="84">
        <v>0.89984756746356331</v>
      </c>
      <c r="AV135" s="84">
        <f t="shared" si="141"/>
        <v>0</v>
      </c>
      <c r="AW135" s="10">
        <v>0.2</v>
      </c>
      <c r="AX135" s="10">
        <f t="shared" si="142"/>
        <v>0.22974714330556473</v>
      </c>
      <c r="AY135" s="10">
        <f t="shared" si="143"/>
        <v>0.16347485683515137</v>
      </c>
      <c r="AZ135" s="10">
        <f t="shared" si="144"/>
        <v>0.16483391590229857</v>
      </c>
      <c r="BA135" s="10">
        <f t="shared" si="145"/>
        <v>0.44194408395698537</v>
      </c>
      <c r="BC135" s="13">
        <f t="shared" si="146"/>
        <v>1304.5042796889966</v>
      </c>
      <c r="BD135" s="13">
        <f t="shared" si="147"/>
        <v>928.21023710998941</v>
      </c>
      <c r="BE135" s="13">
        <f t="shared" si="148"/>
        <v>935.92697449325124</v>
      </c>
      <c r="BF135" s="13">
        <f t="shared" si="149"/>
        <v>2509.3585087077631</v>
      </c>
      <c r="BH135" s="13">
        <f t="shared" si="150"/>
        <v>1382.3051328743288</v>
      </c>
      <c r="BI135" s="13">
        <f t="shared" si="151"/>
        <v>934.87692480874591</v>
      </c>
      <c r="BJ135" s="13">
        <f t="shared" si="152"/>
        <v>938.9552946455259</v>
      </c>
      <c r="BK135" s="13">
        <f t="shared" si="153"/>
        <v>2414.9648644884724</v>
      </c>
      <c r="BL135" s="13">
        <f t="shared" si="154"/>
        <v>5671.102216817073</v>
      </c>
      <c r="BM135" s="71">
        <f t="shared" si="155"/>
        <v>1.0012163038011328</v>
      </c>
      <c r="BO135" s="13">
        <f t="shared" si="156"/>
        <v>1383.9864358617692</v>
      </c>
      <c r="BP135" s="13">
        <f t="shared" si="157"/>
        <v>936.01401916598218</v>
      </c>
      <c r="BQ135" s="13">
        <f t="shared" si="158"/>
        <v>940.09734953949703</v>
      </c>
      <c r="BR135" s="13">
        <f t="shared" si="159"/>
        <v>2417.9021954327518</v>
      </c>
    </row>
    <row r="136" spans="1:70" x14ac:dyDescent="0.35">
      <c r="A136">
        <v>65</v>
      </c>
      <c r="B136" t="s">
        <v>174</v>
      </c>
      <c r="C136">
        <v>55254</v>
      </c>
      <c r="D136">
        <v>47124</v>
      </c>
      <c r="E136">
        <v>61612</v>
      </c>
      <c r="F136">
        <v>14252</v>
      </c>
      <c r="G136">
        <v>15724</v>
      </c>
      <c r="H136">
        <v>17989</v>
      </c>
      <c r="I136" s="65">
        <f t="shared" si="121"/>
        <v>2265</v>
      </c>
      <c r="J136" s="8">
        <f t="shared" si="122"/>
        <v>3.1170911553054545E-3</v>
      </c>
      <c r="K136" s="65">
        <f t="shared" si="123"/>
        <v>3737</v>
      </c>
      <c r="L136" s="8">
        <f t="shared" si="124"/>
        <v>2.8909626665862115E-3</v>
      </c>
      <c r="M136">
        <v>48733</v>
      </c>
      <c r="N136" s="8">
        <f t="shared" si="125"/>
        <v>2.5440861208624928E-3</v>
      </c>
      <c r="O136" s="3">
        <v>26550.140797991073</v>
      </c>
      <c r="P136" s="8">
        <f t="shared" si="126"/>
        <v>0.43092483279216831</v>
      </c>
      <c r="Q136" s="8">
        <f t="shared" si="127"/>
        <v>2.5752108653805859E-3</v>
      </c>
      <c r="R136" s="8">
        <v>2.3800000000000002E-2</v>
      </c>
      <c r="S136" s="126">
        <f t="shared" si="128"/>
        <v>1466.3656000000001</v>
      </c>
      <c r="T136" s="8">
        <f t="shared" si="129"/>
        <v>5.2417503096430457E-4</v>
      </c>
      <c r="U136" s="2">
        <v>0.58859496412041956</v>
      </c>
      <c r="V136" s="2">
        <v>0.41140503587958044</v>
      </c>
      <c r="W136">
        <v>56</v>
      </c>
      <c r="Y136" s="3">
        <f t="shared" si="130"/>
        <v>1214.3999999999999</v>
      </c>
      <c r="Z136" s="3">
        <f t="shared" si="131"/>
        <v>35.702359645025687</v>
      </c>
      <c r="AA136" s="3">
        <f t="shared" si="132"/>
        <v>1306.1023596450254</v>
      </c>
      <c r="AB136" s="3"/>
      <c r="AC136" s="3">
        <f t="shared" si="133"/>
        <v>1308.8199874918448</v>
      </c>
      <c r="AD136" s="3">
        <f t="shared" si="134"/>
        <v>110.04663054247607</v>
      </c>
      <c r="AE136" s="3">
        <f t="shared" si="135"/>
        <v>540.64627639771345</v>
      </c>
      <c r="AF136" s="3">
        <f t="shared" si="136"/>
        <v>0</v>
      </c>
      <c r="AG136" s="8">
        <f t="shared" si="137"/>
        <v>0</v>
      </c>
      <c r="AH136" s="3">
        <f t="shared" si="138"/>
        <v>0</v>
      </c>
      <c r="AI136" s="3">
        <f t="shared" si="139"/>
        <v>1959.5128944320345</v>
      </c>
      <c r="AJ136" s="67"/>
      <c r="AK136" s="3">
        <f t="shared" si="140"/>
        <v>3266</v>
      </c>
      <c r="AL136" s="5"/>
      <c r="AM136" s="10">
        <v>0.3362839752027515</v>
      </c>
      <c r="AN136" s="10">
        <v>0.16643611311621595</v>
      </c>
      <c r="AO136" s="10">
        <v>0.16462787312640642</v>
      </c>
      <c r="AP136" s="10">
        <v>0.33265203855462611</v>
      </c>
      <c r="AQ136" s="10">
        <v>1.2117490538868696E-3</v>
      </c>
      <c r="AR136" s="10">
        <v>9.8060828916867295E-4</v>
      </c>
      <c r="AS136" s="10">
        <v>0.33667538145159548</v>
      </c>
      <c r="AT136" s="10">
        <v>0.65261334627628631</v>
      </c>
      <c r="AU136" s="84">
        <v>8.5189149290628031E-3</v>
      </c>
      <c r="AV136" s="84">
        <f t="shared" si="141"/>
        <v>2.1923573430555426E-3</v>
      </c>
      <c r="AW136" s="10">
        <v>0</v>
      </c>
      <c r="AX136" s="10">
        <f t="shared" si="142"/>
        <v>0.20193264807200326</v>
      </c>
      <c r="AY136" s="10">
        <f t="shared" si="143"/>
        <v>0.15805524601423748</v>
      </c>
      <c r="AZ136" s="10">
        <f t="shared" si="144"/>
        <v>0.17965769850881907</v>
      </c>
      <c r="BA136" s="10">
        <f t="shared" si="145"/>
        <v>0.46035440740494016</v>
      </c>
      <c r="BC136" s="13">
        <f t="shared" si="146"/>
        <v>659.51202860316266</v>
      </c>
      <c r="BD136" s="13">
        <f t="shared" si="147"/>
        <v>516.20843348249957</v>
      </c>
      <c r="BE136" s="13">
        <f t="shared" si="148"/>
        <v>586.76204332980308</v>
      </c>
      <c r="BF136" s="13">
        <f t="shared" si="149"/>
        <v>1503.5174945845345</v>
      </c>
      <c r="BH136" s="13">
        <f t="shared" si="150"/>
        <v>698.84543617431154</v>
      </c>
      <c r="BI136" s="13">
        <f t="shared" si="151"/>
        <v>519.91599915663721</v>
      </c>
      <c r="BJ136" s="13">
        <f t="shared" si="152"/>
        <v>588.66059243548261</v>
      </c>
      <c r="BK136" s="13">
        <f t="shared" si="153"/>
        <v>1446.9602131244303</v>
      </c>
      <c r="BL136" s="13">
        <f t="shared" si="154"/>
        <v>3254.3822408908618</v>
      </c>
      <c r="BM136" s="71">
        <f t="shared" si="155"/>
        <v>1.0035698815471528</v>
      </c>
      <c r="BO136" s="13">
        <f t="shared" si="156"/>
        <v>701.34023160122217</v>
      </c>
      <c r="BP136" s="13">
        <f t="shared" si="157"/>
        <v>521.77203768809602</v>
      </c>
      <c r="BQ136" s="13">
        <f t="shared" si="158"/>
        <v>590.76204102195402</v>
      </c>
      <c r="BR136" s="13">
        <f t="shared" si="159"/>
        <v>1452.1256896887273</v>
      </c>
    </row>
    <row r="137" spans="1:70" x14ac:dyDescent="0.35">
      <c r="A137">
        <v>37</v>
      </c>
      <c r="B137" t="s">
        <v>87</v>
      </c>
      <c r="C137">
        <v>55156</v>
      </c>
      <c r="D137">
        <v>158624</v>
      </c>
      <c r="E137">
        <v>207047</v>
      </c>
      <c r="F137">
        <v>45820</v>
      </c>
      <c r="G137">
        <v>53046</v>
      </c>
      <c r="H137">
        <v>61798</v>
      </c>
      <c r="I137" s="65">
        <f t="shared" ref="I137:I168" si="160">H137-G137</f>
        <v>8752</v>
      </c>
      <c r="J137" s="8">
        <f t="shared" ref="J137:J168" si="161">I137/$I$6</f>
        <v>1.2044495272067699E-2</v>
      </c>
      <c r="K137" s="65">
        <f t="shared" ref="K137:K168" si="162">(H137-F137)</f>
        <v>15978</v>
      </c>
      <c r="L137" s="8">
        <f t="shared" ref="L137:L168" si="163">K137/$K$6</f>
        <v>1.2360664031767324E-2</v>
      </c>
      <c r="M137">
        <v>157854</v>
      </c>
      <c r="N137" s="8">
        <f t="shared" ref="N137:N168" si="164">M137/$M$6</f>
        <v>8.2407028199090546E-3</v>
      </c>
      <c r="O137" s="3">
        <v>3242.682699256522</v>
      </c>
      <c r="P137" s="8">
        <f t="shared" ref="P137:P168" si="165">O137/E137</f>
        <v>1.5661577802414534E-2</v>
      </c>
      <c r="Q137" s="8">
        <f t="shared" ref="Q137:Q168" si="166">O137/$O$6</f>
        <v>3.1452156068185116E-4</v>
      </c>
      <c r="R137" s="8">
        <v>1.1900000000000001E-2</v>
      </c>
      <c r="S137" s="126">
        <f t="shared" ref="S137:S168" si="167">R137*E137</f>
        <v>2463.8593000000001</v>
      </c>
      <c r="T137" s="8">
        <f t="shared" ref="T137:T168" si="168">S137/$S$6</f>
        <v>8.8074455979408525E-4</v>
      </c>
      <c r="U137" s="2">
        <v>0.64</v>
      </c>
      <c r="V137" s="2">
        <v>0.36</v>
      </c>
      <c r="W137">
        <v>8</v>
      </c>
      <c r="Y137" s="3">
        <f t="shared" ref="Y137:Y168" si="169">0.825*(G137-F137)</f>
        <v>5961.45</v>
      </c>
      <c r="Z137" s="3">
        <f t="shared" ref="Z137:Z168" si="170">(U137*0.015*Y137)+(V137*0.05*Y137)</f>
        <v>164.53601999999998</v>
      </c>
      <c r="AA137" s="3">
        <f t="shared" ref="AA137:AA168" si="171">W137+Y137+Z137</f>
        <v>6133.9860199999994</v>
      </c>
      <c r="AB137" s="3"/>
      <c r="AC137" s="3">
        <f t="shared" ref="AC137:AC168" si="172">J137*$AC$6</f>
        <v>5057.3035454872515</v>
      </c>
      <c r="AD137" s="3">
        <f t="shared" ref="AD137:AD168" si="173">T137*$AD$6</f>
        <v>184.90573844322566</v>
      </c>
      <c r="AE137" s="3">
        <f t="shared" ref="AE137:AE168" si="174">Q137*$AE$6</f>
        <v>66.031451216446172</v>
      </c>
      <c r="AF137" s="3">
        <f t="shared" ref="AF137:AF168" si="175">MAX(((AC137+AD137+AE137+AA137)-(L137*$W$5)),0)</f>
        <v>0</v>
      </c>
      <c r="AG137" s="8">
        <f t="shared" ref="AG137:AG168" si="176">IF(AND(Q137&gt;$Q$6, T137&gt;$T$6, AV137&lt;0.5),1,0)*(T137+Q137)</f>
        <v>0</v>
      </c>
      <c r="AH137" s="3">
        <f t="shared" ref="AH137:AH168" si="177">(AG137/$AG$6)*$AF$6</f>
        <v>0</v>
      </c>
      <c r="AI137" s="3">
        <f t="shared" ref="AI137:AI168" si="178">AC137+AD137+AE137-AF137+AH137</f>
        <v>5308.2407351469228</v>
      </c>
      <c r="AJ137" s="67"/>
      <c r="AK137" s="3">
        <f t="shared" ref="AK137:AK168" si="179">MAX(8,ROUND(AI137+AA137,0))</f>
        <v>11442</v>
      </c>
      <c r="AL137" s="5"/>
      <c r="AM137" s="10">
        <v>0.26965001474758932</v>
      </c>
      <c r="AN137" s="10">
        <v>0.16945082699943276</v>
      </c>
      <c r="AO137" s="10">
        <v>0.17658029117035356</v>
      </c>
      <c r="AP137" s="10">
        <v>0.3843188670826243</v>
      </c>
      <c r="AQ137" s="10">
        <v>0.17866939043644903</v>
      </c>
      <c r="AR137" s="10">
        <v>0.67002434210600703</v>
      </c>
      <c r="AS137" s="10">
        <v>9.8487023666903303E-2</v>
      </c>
      <c r="AT137" s="10">
        <v>5.2137448550614793E-2</v>
      </c>
      <c r="AU137" s="84">
        <v>6.8179524002566797E-4</v>
      </c>
      <c r="AV137" s="84">
        <f t="shared" ref="AV137:AV168" si="180">AR137+AQ137</f>
        <v>0.84869373254245606</v>
      </c>
      <c r="AW137" s="10">
        <v>0.2</v>
      </c>
      <c r="AX137" s="10">
        <f t="shared" ref="AX137:AX168" si="181">VLOOKUP($A137,$AL$1:$AP$6,2,FALSE)+(0.5+$AW137)*(VLOOKUP($A137,$AL$1:$AP$6,2,FALSE)-AM137)</f>
        <v>0.25452817227051566</v>
      </c>
      <c r="AY137" s="10">
        <f t="shared" ref="AY137:AY168" si="182">VLOOKUP($A137,$AL$1:$AP$6,3,FALSE)+(0.5+$AW137)*(VLOOKUP($A137,$AL$1:$AP$6,3,FALSE)-AN137)</f>
        <v>0.13992358671679836</v>
      </c>
      <c r="AZ137" s="10">
        <f t="shared" ref="AZ137:AZ168" si="183">VLOOKUP($A137,$AL$1:$AP$6,4,FALSE)+(0.5+$AW137)*(VLOOKUP($A137,$AL$1:$AP$6,4,FALSE)-AO137)</f>
        <v>0.15091973528185079</v>
      </c>
      <c r="BA137" s="10">
        <f t="shared" ref="BA137:BA168" si="184">VLOOKUP($A137,$AL$1:$AP$6,5,FALSE)+(0.5+$AW137)*(VLOOKUP($A137,$AL$1:$AP$6,5,FALSE)-AP137)</f>
        <v>0.45462850573083519</v>
      </c>
      <c r="BC137" s="13">
        <f t="shared" ref="BC137:BC168" si="185">MAX(4,AX137*$AK137)</f>
        <v>2912.3113471192401</v>
      </c>
      <c r="BD137" s="13">
        <f t="shared" ref="BD137:BD168" si="186">MAX(4,AY137*$AK137)</f>
        <v>1601.0056792136068</v>
      </c>
      <c r="BE137" s="13">
        <f t="shared" ref="BE137:BE168" si="187">AZ137*$AK137</f>
        <v>1726.8236110949367</v>
      </c>
      <c r="BF137" s="13">
        <f t="shared" ref="BF137:BF168" si="188">BA137*$AK137</f>
        <v>5201.859362572216</v>
      </c>
      <c r="BH137" s="13">
        <f t="shared" ref="BH137:BH168" si="189">BC137*BC$2</f>
        <v>3086.0020824238568</v>
      </c>
      <c r="BI137" s="13">
        <f t="shared" ref="BI137:BI168" si="190">BD137*BD$2</f>
        <v>1612.5045880173759</v>
      </c>
      <c r="BJ137" s="13">
        <f t="shared" ref="BJ137:BJ168" si="191">BE137*BE$2</f>
        <v>1732.4109858404224</v>
      </c>
      <c r="BK137" s="13">
        <f t="shared" ref="BK137:BK168" si="192">BF137*BF$2</f>
        <v>5006.182873841919</v>
      </c>
      <c r="BL137" s="13">
        <f t="shared" ref="BL137:BL168" si="193">SUM(BH137:BK137)</f>
        <v>11437.100530123575</v>
      </c>
      <c r="BM137" s="71">
        <f t="shared" ref="BM137:BM168" si="194">AK137/BL137</f>
        <v>1.0004283839128214</v>
      </c>
      <c r="BO137" s="13">
        <f t="shared" ref="BO137:BO168" si="195">MAX(4,BH137*$BM137)</f>
        <v>3087.3240760709004</v>
      </c>
      <c r="BP137" s="13">
        <f t="shared" ref="BP137:BP168" si="196">MAX(4,BI137*$BM137)</f>
        <v>1613.1953590422333</v>
      </c>
      <c r="BQ137" s="13">
        <f t="shared" ref="BQ137:BQ168" si="197">IF(SUM(BO137:BP137)&gt;=AK137,0,(BJ137*$BM137))</f>
        <v>1733.1531228371516</v>
      </c>
      <c r="BR137" s="13">
        <f t="shared" ref="BR137:BR168" si="198">IF(SUM(BO137:BP137)&gt;=AK137,0,(BK137*$BM137))</f>
        <v>5008.3274420497146</v>
      </c>
    </row>
    <row r="138" spans="1:70" x14ac:dyDescent="0.35">
      <c r="A138">
        <v>37</v>
      </c>
      <c r="B138" t="s">
        <v>88</v>
      </c>
      <c r="C138">
        <v>55380</v>
      </c>
      <c r="D138">
        <v>13668</v>
      </c>
      <c r="E138">
        <v>14038</v>
      </c>
      <c r="F138">
        <v>5089</v>
      </c>
      <c r="G138">
        <v>5169</v>
      </c>
      <c r="H138">
        <v>5284</v>
      </c>
      <c r="I138" s="65">
        <f t="shared" si="160"/>
        <v>115</v>
      </c>
      <c r="J138" s="8">
        <f t="shared" si="161"/>
        <v>1.5826290634001202E-4</v>
      </c>
      <c r="K138" s="65">
        <f t="shared" si="162"/>
        <v>195</v>
      </c>
      <c r="L138" s="8">
        <f t="shared" si="163"/>
        <v>1.5085301578386708E-4</v>
      </c>
      <c r="M138">
        <v>13544</v>
      </c>
      <c r="N138" s="8">
        <f t="shared" si="164"/>
        <v>7.0705892148978313E-4</v>
      </c>
      <c r="O138" s="3">
        <v>0</v>
      </c>
      <c r="P138" s="8">
        <f t="shared" si="165"/>
        <v>0</v>
      </c>
      <c r="Q138" s="8">
        <f t="shared" si="166"/>
        <v>0</v>
      </c>
      <c r="R138" s="8">
        <v>5.67E-2</v>
      </c>
      <c r="S138" s="126">
        <f t="shared" si="167"/>
        <v>795.95460000000003</v>
      </c>
      <c r="T138" s="8">
        <f t="shared" si="168"/>
        <v>2.8452626486953912E-4</v>
      </c>
      <c r="U138" s="2">
        <v>0.85978557914652087</v>
      </c>
      <c r="V138" s="2">
        <v>0.14021442085347913</v>
      </c>
      <c r="W138">
        <v>7</v>
      </c>
      <c r="Y138" s="3">
        <f t="shared" si="169"/>
        <v>66</v>
      </c>
      <c r="Z138" s="3">
        <f t="shared" si="170"/>
        <v>1.3138953121715367</v>
      </c>
      <c r="AA138" s="3">
        <f t="shared" si="171"/>
        <v>74.313895312171539</v>
      </c>
      <c r="AB138" s="3"/>
      <c r="AC138" s="3">
        <f t="shared" si="172"/>
        <v>66.452228945502043</v>
      </c>
      <c r="AD138" s="3">
        <f t="shared" si="173"/>
        <v>59.734163018270692</v>
      </c>
      <c r="AE138" s="3">
        <f t="shared" si="174"/>
        <v>0</v>
      </c>
      <c r="AF138" s="3">
        <f t="shared" si="175"/>
        <v>0</v>
      </c>
      <c r="AG138" s="8">
        <f t="shared" si="176"/>
        <v>0</v>
      </c>
      <c r="AH138" s="3">
        <f t="shared" si="177"/>
        <v>0</v>
      </c>
      <c r="AI138" s="3">
        <f t="shared" si="178"/>
        <v>126.18639196377273</v>
      </c>
      <c r="AJ138" s="67"/>
      <c r="AK138" s="3">
        <f t="shared" si="179"/>
        <v>201</v>
      </c>
      <c r="AL138" s="5"/>
      <c r="AM138" s="10">
        <v>9.1832646626024805E-2</v>
      </c>
      <c r="AN138" s="10">
        <v>6.1911477822156835E-2</v>
      </c>
      <c r="AO138" s="10">
        <v>5.9450381893350134E-2</v>
      </c>
      <c r="AP138" s="10">
        <v>0.78680549365846819</v>
      </c>
      <c r="AQ138" s="10">
        <v>0</v>
      </c>
      <c r="AR138" s="10">
        <v>0</v>
      </c>
      <c r="AS138" s="10">
        <v>0</v>
      </c>
      <c r="AT138" s="10">
        <v>0</v>
      </c>
      <c r="AU138" s="84">
        <v>1</v>
      </c>
      <c r="AV138" s="84">
        <f t="shared" si="180"/>
        <v>0</v>
      </c>
      <c r="AW138" s="10">
        <v>0.3</v>
      </c>
      <c r="AX138" s="10">
        <f t="shared" si="181"/>
        <v>0.39589254662205708</v>
      </c>
      <c r="AY138" s="10">
        <f t="shared" si="182"/>
        <v>0.22421816957140533</v>
      </c>
      <c r="AZ138" s="10">
        <f t="shared" si="183"/>
        <v>0.24311421823942397</v>
      </c>
      <c r="BA138" s="10">
        <f t="shared" si="184"/>
        <v>0.13677506556711361</v>
      </c>
      <c r="BC138" s="13">
        <f t="shared" si="185"/>
        <v>79.574401871033473</v>
      </c>
      <c r="BD138" s="13">
        <f t="shared" si="186"/>
        <v>45.067852083852472</v>
      </c>
      <c r="BE138" s="13">
        <f t="shared" si="187"/>
        <v>48.865957866124219</v>
      </c>
      <c r="BF138" s="13">
        <f t="shared" si="188"/>
        <v>27.491788178989836</v>
      </c>
      <c r="BH138" s="13">
        <f t="shared" si="189"/>
        <v>84.320232493187405</v>
      </c>
      <c r="BI138" s="13">
        <f t="shared" si="190"/>
        <v>45.391543078720474</v>
      </c>
      <c r="BJ138" s="13">
        <f t="shared" si="191"/>
        <v>49.024070378103382</v>
      </c>
      <c r="BK138" s="13">
        <f t="shared" si="192"/>
        <v>26.457639386254741</v>
      </c>
      <c r="BL138" s="13">
        <f t="shared" si="193"/>
        <v>205.19348533626601</v>
      </c>
      <c r="BM138" s="71">
        <f t="shared" si="194"/>
        <v>0.97956326279368067</v>
      </c>
      <c r="BO138" s="13">
        <f t="shared" si="195"/>
        <v>82.597002060548391</v>
      </c>
      <c r="BP138" s="13">
        <f t="shared" si="196"/>
        <v>44.463888041431339</v>
      </c>
      <c r="BQ138" s="13">
        <f t="shared" si="197"/>
        <v>48.022178335001982</v>
      </c>
      <c r="BR138" s="13">
        <f t="shared" si="198"/>
        <v>25.916931563018288</v>
      </c>
    </row>
    <row r="139" spans="1:70" x14ac:dyDescent="0.35">
      <c r="A139">
        <v>37</v>
      </c>
      <c r="B139" t="s">
        <v>89</v>
      </c>
      <c r="C139">
        <v>55618</v>
      </c>
      <c r="D139">
        <v>55896</v>
      </c>
      <c r="E139">
        <v>57534</v>
      </c>
      <c r="F139">
        <v>14179</v>
      </c>
      <c r="G139">
        <v>14311</v>
      </c>
      <c r="H139">
        <v>14529</v>
      </c>
      <c r="I139" s="65">
        <f t="shared" si="160"/>
        <v>218</v>
      </c>
      <c r="J139" s="8">
        <f t="shared" si="161"/>
        <v>3.0001142245324018E-4</v>
      </c>
      <c r="K139" s="65">
        <f t="shared" si="162"/>
        <v>350</v>
      </c>
      <c r="L139" s="8">
        <f t="shared" si="163"/>
        <v>2.7076182320181271E-4</v>
      </c>
      <c r="M139">
        <v>55497</v>
      </c>
      <c r="N139" s="8">
        <f t="shared" si="164"/>
        <v>2.8971979449142421E-3</v>
      </c>
      <c r="O139" s="3">
        <v>14527.847867354956</v>
      </c>
      <c r="P139" s="8">
        <f t="shared" si="165"/>
        <v>0.2525089141612778</v>
      </c>
      <c r="Q139" s="8">
        <f t="shared" si="166"/>
        <v>1.4091176375772541E-3</v>
      </c>
      <c r="R139" s="8">
        <v>0.217</v>
      </c>
      <c r="S139" s="126">
        <f t="shared" si="167"/>
        <v>12484.878000000001</v>
      </c>
      <c r="T139" s="8">
        <f t="shared" si="168"/>
        <v>4.4629124634644763E-3</v>
      </c>
      <c r="U139" s="2">
        <v>0.38942743566496968</v>
      </c>
      <c r="V139" s="2">
        <v>0.61057256433503038</v>
      </c>
      <c r="W139">
        <v>0</v>
      </c>
      <c r="Y139" s="3">
        <f t="shared" si="169"/>
        <v>108.89999999999999</v>
      </c>
      <c r="Z139" s="3">
        <f t="shared" si="170"/>
        <v>3.9606973289629681</v>
      </c>
      <c r="AA139" s="3">
        <f t="shared" si="171"/>
        <v>112.86069732896296</v>
      </c>
      <c r="AB139" s="3"/>
      <c r="AC139" s="3">
        <f t="shared" si="172"/>
        <v>125.97031226190822</v>
      </c>
      <c r="AD139" s="3">
        <f t="shared" si="173"/>
        <v>936.95511994681783</v>
      </c>
      <c r="AE139" s="3">
        <f t="shared" si="174"/>
        <v>295.83371754293017</v>
      </c>
      <c r="AF139" s="3">
        <f t="shared" si="175"/>
        <v>1107.5155929482135</v>
      </c>
      <c r="AG139" s="8">
        <f t="shared" si="176"/>
        <v>0</v>
      </c>
      <c r="AH139" s="3">
        <f t="shared" si="177"/>
        <v>0</v>
      </c>
      <c r="AI139" s="3">
        <f t="shared" si="178"/>
        <v>251.24355680344274</v>
      </c>
      <c r="AJ139" s="67"/>
      <c r="AK139" s="3">
        <f t="shared" si="179"/>
        <v>364</v>
      </c>
      <c r="AL139" s="5"/>
      <c r="AM139" s="10">
        <v>0.295392384406165</v>
      </c>
      <c r="AN139" s="10">
        <v>0.20183830113675985</v>
      </c>
      <c r="AO139" s="10">
        <v>0.20424865053350996</v>
      </c>
      <c r="AP139" s="10">
        <v>0.29852066392356513</v>
      </c>
      <c r="AQ139" s="10">
        <v>0</v>
      </c>
      <c r="AR139" s="10">
        <v>0.80340138206765799</v>
      </c>
      <c r="AS139" s="10">
        <v>0.19659861793234201</v>
      </c>
      <c r="AT139" s="10">
        <v>0</v>
      </c>
      <c r="AU139" s="84">
        <v>0</v>
      </c>
      <c r="AV139" s="84">
        <f t="shared" si="180"/>
        <v>0.80340138206765799</v>
      </c>
      <c r="AW139" s="10">
        <v>0.2</v>
      </c>
      <c r="AX139" s="10">
        <f t="shared" si="181"/>
        <v>0.23650851350951269</v>
      </c>
      <c r="AY139" s="10">
        <f t="shared" si="182"/>
        <v>0.1172523548206694</v>
      </c>
      <c r="AZ139" s="10">
        <f t="shared" si="183"/>
        <v>0.13155188372764132</v>
      </c>
      <c r="BA139" s="10">
        <f t="shared" si="184"/>
        <v>0.51468724794217657</v>
      </c>
      <c r="BC139" s="13">
        <f t="shared" si="185"/>
        <v>86.089098917462621</v>
      </c>
      <c r="BD139" s="13">
        <f t="shared" si="186"/>
        <v>42.679857154723663</v>
      </c>
      <c r="BE139" s="13">
        <f t="shared" si="187"/>
        <v>47.884885676861437</v>
      </c>
      <c r="BF139" s="13">
        <f t="shared" si="188"/>
        <v>187.34615825095227</v>
      </c>
      <c r="BH139" s="13">
        <f t="shared" si="189"/>
        <v>91.223467159881778</v>
      </c>
      <c r="BI139" s="13">
        <f t="shared" si="190"/>
        <v>42.986396845089487</v>
      </c>
      <c r="BJ139" s="13">
        <f t="shared" si="191"/>
        <v>48.039823795151193</v>
      </c>
      <c r="BK139" s="13">
        <f t="shared" si="192"/>
        <v>180.29882462109236</v>
      </c>
      <c r="BL139" s="13">
        <f t="shared" si="193"/>
        <v>362.54851242121481</v>
      </c>
      <c r="BM139" s="71">
        <f t="shared" si="194"/>
        <v>1.004003567878659</v>
      </c>
      <c r="BO139" s="13">
        <f t="shared" si="195"/>
        <v>91.588686502782977</v>
      </c>
      <c r="BP139" s="13">
        <f t="shared" si="196"/>
        <v>43.158495802717773</v>
      </c>
      <c r="BQ139" s="13">
        <f t="shared" si="197"/>
        <v>48.232154490593899</v>
      </c>
      <c r="BR139" s="13">
        <f t="shared" si="198"/>
        <v>181.02066320390534</v>
      </c>
    </row>
    <row r="140" spans="1:70" x14ac:dyDescent="0.35">
      <c r="A140">
        <v>37</v>
      </c>
      <c r="B140" t="s">
        <v>90</v>
      </c>
      <c r="C140">
        <v>56000</v>
      </c>
      <c r="D140">
        <v>142147</v>
      </c>
      <c r="E140">
        <v>155525</v>
      </c>
      <c r="F140">
        <v>57819</v>
      </c>
      <c r="G140">
        <v>61013</v>
      </c>
      <c r="H140">
        <v>65083</v>
      </c>
      <c r="I140" s="65">
        <f t="shared" si="160"/>
        <v>4070</v>
      </c>
      <c r="J140" s="8">
        <f t="shared" si="161"/>
        <v>5.6011306852508606E-3</v>
      </c>
      <c r="K140" s="65">
        <f t="shared" si="162"/>
        <v>7264</v>
      </c>
      <c r="L140" s="8">
        <f t="shared" si="163"/>
        <v>5.6194682392513356E-3</v>
      </c>
      <c r="M140">
        <v>146312</v>
      </c>
      <c r="N140" s="8">
        <f t="shared" si="164"/>
        <v>7.6381574808781121E-3</v>
      </c>
      <c r="O140" s="3">
        <v>73324.750291227974</v>
      </c>
      <c r="P140" s="8">
        <f t="shared" si="165"/>
        <v>0.47146600412298972</v>
      </c>
      <c r="Q140" s="8">
        <f t="shared" si="166"/>
        <v>7.1120788054568887E-3</v>
      </c>
      <c r="R140" s="8">
        <v>0.1336</v>
      </c>
      <c r="S140" s="126">
        <f t="shared" si="167"/>
        <v>20778.14</v>
      </c>
      <c r="T140" s="8">
        <f t="shared" si="168"/>
        <v>7.4274670504277064E-3</v>
      </c>
      <c r="U140" s="2">
        <v>0.4361457229509994</v>
      </c>
      <c r="V140" s="2">
        <v>0.5638542770490006</v>
      </c>
      <c r="W140">
        <v>0</v>
      </c>
      <c r="Y140" s="3">
        <f t="shared" si="169"/>
        <v>2635.0499999999997</v>
      </c>
      <c r="Z140" s="3">
        <f t="shared" si="170"/>
        <v>91.528197445828908</v>
      </c>
      <c r="AA140" s="3">
        <f t="shared" si="171"/>
        <v>2726.5781974458287</v>
      </c>
      <c r="AB140" s="3"/>
      <c r="AC140" s="3">
        <f t="shared" si="172"/>
        <v>2351.831059201681</v>
      </c>
      <c r="AD140" s="3">
        <f t="shared" si="173"/>
        <v>1559.3412010891714</v>
      </c>
      <c r="AE140" s="3">
        <f t="shared" si="174"/>
        <v>1493.1277959830684</v>
      </c>
      <c r="AF140" s="3">
        <f t="shared" si="175"/>
        <v>574.1545336689087</v>
      </c>
      <c r="AG140" s="8">
        <f t="shared" si="176"/>
        <v>1.4539545855884595E-2</v>
      </c>
      <c r="AH140" s="3">
        <f t="shared" si="177"/>
        <v>1655.5832551897593</v>
      </c>
      <c r="AI140" s="3">
        <f t="shared" si="178"/>
        <v>6485.7287777947713</v>
      </c>
      <c r="AJ140" s="67"/>
      <c r="AK140" s="3">
        <f t="shared" si="179"/>
        <v>9212</v>
      </c>
      <c r="AL140" s="5"/>
      <c r="AM140" s="10">
        <v>0.22605431541637741</v>
      </c>
      <c r="AN140" s="10">
        <v>0.10461396755216133</v>
      </c>
      <c r="AO140" s="10">
        <v>0.15164475341347849</v>
      </c>
      <c r="AP140" s="10">
        <v>0.51768696361798272</v>
      </c>
      <c r="AQ140" s="10">
        <v>0.10763410945824248</v>
      </c>
      <c r="AR140" s="10">
        <v>0.17219507970247427</v>
      </c>
      <c r="AS140" s="10">
        <v>0.18404102456304935</v>
      </c>
      <c r="AT140" s="10">
        <v>0.46515854356640696</v>
      </c>
      <c r="AU140" s="84">
        <v>7.0971242709826868E-2</v>
      </c>
      <c r="AV140" s="84">
        <f t="shared" si="180"/>
        <v>0.27982918916071675</v>
      </c>
      <c r="AW140" s="10">
        <v>0</v>
      </c>
      <c r="AX140" s="10">
        <f t="shared" si="181"/>
        <v>0.27810506222754205</v>
      </c>
      <c r="AY140" s="10">
        <f t="shared" si="182"/>
        <v>0.17581580941486166</v>
      </c>
      <c r="AZ140" s="10">
        <f t="shared" si="183"/>
        <v>0.16640639308834748</v>
      </c>
      <c r="BA140" s="10">
        <f t="shared" si="184"/>
        <v>0.37967273526924883</v>
      </c>
      <c r="BC140" s="13">
        <f t="shared" si="185"/>
        <v>2561.9038332401174</v>
      </c>
      <c r="BD140" s="13">
        <f t="shared" si="186"/>
        <v>1619.6152363297056</v>
      </c>
      <c r="BE140" s="13">
        <f t="shared" si="187"/>
        <v>1532.9356931298571</v>
      </c>
      <c r="BF140" s="13">
        <f t="shared" si="188"/>
        <v>3497.5452373003204</v>
      </c>
      <c r="BH140" s="13">
        <f t="shared" si="189"/>
        <v>2714.696205874091</v>
      </c>
      <c r="BI140" s="13">
        <f t="shared" si="190"/>
        <v>1631.2478046219669</v>
      </c>
      <c r="BJ140" s="13">
        <f t="shared" si="191"/>
        <v>1537.8957169117978</v>
      </c>
      <c r="BK140" s="13">
        <f t="shared" si="192"/>
        <v>3365.9793252853747</v>
      </c>
      <c r="BL140" s="13">
        <f t="shared" si="193"/>
        <v>9249.8190526932303</v>
      </c>
      <c r="BM140" s="71">
        <f t="shared" si="194"/>
        <v>0.99591137378171535</v>
      </c>
      <c r="BO140" s="13">
        <f t="shared" si="195"/>
        <v>2703.5968277920765</v>
      </c>
      <c r="BP140" s="13">
        <f t="shared" si="196"/>
        <v>1624.5782420794703</v>
      </c>
      <c r="BQ140" s="13">
        <f t="shared" si="197"/>
        <v>1531.6078361626446</v>
      </c>
      <c r="BR140" s="13">
        <f t="shared" si="198"/>
        <v>3352.217093965809</v>
      </c>
    </row>
    <row r="141" spans="1:70" s="6" customFormat="1" x14ac:dyDescent="0.35">
      <c r="A141">
        <v>65</v>
      </c>
      <c r="B141" t="s">
        <v>175</v>
      </c>
      <c r="C141">
        <v>56700</v>
      </c>
      <c r="D141">
        <v>74872</v>
      </c>
      <c r="E141">
        <v>121038</v>
      </c>
      <c r="F141">
        <v>21431</v>
      </c>
      <c r="G141">
        <v>27458</v>
      </c>
      <c r="H141">
        <v>33798</v>
      </c>
      <c r="I141" s="65">
        <f t="shared" si="160"/>
        <v>6340</v>
      </c>
      <c r="J141" s="8">
        <f t="shared" si="161"/>
        <v>8.7251028364841408E-3</v>
      </c>
      <c r="K141" s="65">
        <f t="shared" si="162"/>
        <v>12367</v>
      </c>
      <c r="L141" s="8">
        <f t="shared" si="163"/>
        <v>9.5671756215337644E-3</v>
      </c>
      <c r="M141">
        <v>76971</v>
      </c>
      <c r="N141" s="8">
        <f t="shared" si="164"/>
        <v>4.0182392384812537E-3</v>
      </c>
      <c r="O141" s="3">
        <v>44890.447933071329</v>
      </c>
      <c r="P141" s="8">
        <f t="shared" si="165"/>
        <v>0.37087896307830043</v>
      </c>
      <c r="Q141" s="8">
        <f t="shared" si="166"/>
        <v>4.3541151118036197E-3</v>
      </c>
      <c r="R141" s="8">
        <v>4.02E-2</v>
      </c>
      <c r="S141" s="126">
        <f t="shared" si="167"/>
        <v>4865.7276000000002</v>
      </c>
      <c r="T141" s="8">
        <f t="shared" si="168"/>
        <v>1.7393294792198285E-3</v>
      </c>
      <c r="U141" s="2">
        <v>0.62573875286455194</v>
      </c>
      <c r="V141" s="2">
        <v>0.37426124713544806</v>
      </c>
      <c r="W141">
        <v>4</v>
      </c>
      <c r="X141" s="1"/>
      <c r="Y141" s="3">
        <f t="shared" si="169"/>
        <v>4972.2749999999996</v>
      </c>
      <c r="Z141" s="3">
        <f t="shared" si="170"/>
        <v>139.71666949101433</v>
      </c>
      <c r="AA141" s="3">
        <f t="shared" si="171"/>
        <v>5115.9916694910144</v>
      </c>
      <c r="AB141" s="3"/>
      <c r="AC141" s="3">
        <f t="shared" si="172"/>
        <v>3663.5402740389823</v>
      </c>
      <c r="AD141" s="3">
        <f t="shared" si="173"/>
        <v>365.15922599215963</v>
      </c>
      <c r="AE141" s="3">
        <f t="shared" si="174"/>
        <v>914.11392901829095</v>
      </c>
      <c r="AF141" s="3">
        <f t="shared" si="175"/>
        <v>0</v>
      </c>
      <c r="AG141" s="8">
        <f t="shared" si="176"/>
        <v>0</v>
      </c>
      <c r="AH141" s="3">
        <f t="shared" si="177"/>
        <v>0</v>
      </c>
      <c r="AI141" s="3">
        <f t="shared" si="178"/>
        <v>4942.8134290494327</v>
      </c>
      <c r="AJ141" s="67"/>
      <c r="AK141" s="3">
        <f t="shared" si="179"/>
        <v>10059</v>
      </c>
      <c r="AL141" s="5"/>
      <c r="AM141" s="10">
        <v>0.24538621999758775</v>
      </c>
      <c r="AN141" s="10">
        <v>0.19575148353636473</v>
      </c>
      <c r="AO141" s="10">
        <v>0.19803883890162019</v>
      </c>
      <c r="AP141" s="10">
        <v>0.3608234575644273</v>
      </c>
      <c r="AQ141" s="10">
        <v>0.25696197480616167</v>
      </c>
      <c r="AR141" s="10">
        <v>0.34159398592836493</v>
      </c>
      <c r="AS141" s="10">
        <v>0.38922242864309126</v>
      </c>
      <c r="AT141" s="10">
        <v>1.2221610622382303E-2</v>
      </c>
      <c r="AU141" s="84">
        <v>0</v>
      </c>
      <c r="AV141" s="84">
        <f t="shared" si="180"/>
        <v>0.59855596073452655</v>
      </c>
      <c r="AW141" s="10">
        <v>0</v>
      </c>
      <c r="AX141" s="10">
        <f t="shared" si="181"/>
        <v>0.24738152567458513</v>
      </c>
      <c r="AY141" s="10">
        <f t="shared" si="182"/>
        <v>0.1433975608041631</v>
      </c>
      <c r="AZ141" s="10">
        <f t="shared" si="183"/>
        <v>0.1629522156212122</v>
      </c>
      <c r="BA141" s="10">
        <f t="shared" si="184"/>
        <v>0.44626869790003959</v>
      </c>
      <c r="BB141" s="10"/>
      <c r="BC141" s="13">
        <f t="shared" si="185"/>
        <v>2488.4107667606518</v>
      </c>
      <c r="BD141" s="13">
        <f t="shared" si="186"/>
        <v>1442.4360641290766</v>
      </c>
      <c r="BE141" s="13">
        <f t="shared" si="187"/>
        <v>1639.1363369337735</v>
      </c>
      <c r="BF141" s="13">
        <f t="shared" si="188"/>
        <v>4489.0168321764986</v>
      </c>
      <c r="BG141" s="13"/>
      <c r="BH141" s="13">
        <f t="shared" si="189"/>
        <v>2636.8200006312386</v>
      </c>
      <c r="BI141" s="13">
        <f t="shared" si="190"/>
        <v>1452.7960778204929</v>
      </c>
      <c r="BJ141" s="13">
        <f t="shared" si="191"/>
        <v>1644.4399874714127</v>
      </c>
      <c r="BK141" s="13">
        <f t="shared" si="192"/>
        <v>4320.155086722245</v>
      </c>
      <c r="BL141" s="13">
        <f t="shared" si="193"/>
        <v>10054.211152645388</v>
      </c>
      <c r="BM141" s="71">
        <f t="shared" si="194"/>
        <v>1.0004763026439276</v>
      </c>
      <c r="BN141" s="13"/>
      <c r="BO141" s="13">
        <f t="shared" si="195"/>
        <v>2638.0759249691005</v>
      </c>
      <c r="BP141" s="13">
        <f t="shared" si="196"/>
        <v>1453.4880484334465</v>
      </c>
      <c r="BQ141" s="13">
        <f t="shared" si="197"/>
        <v>1645.2232385852255</v>
      </c>
      <c r="BR141" s="13">
        <f t="shared" si="198"/>
        <v>4322.212788012228</v>
      </c>
    </row>
    <row r="142" spans="1:70" x14ac:dyDescent="0.35">
      <c r="A142">
        <v>37</v>
      </c>
      <c r="B142" t="s">
        <v>91</v>
      </c>
      <c r="C142">
        <v>56924</v>
      </c>
      <c r="D142">
        <v>63522</v>
      </c>
      <c r="E142">
        <v>67387</v>
      </c>
      <c r="F142">
        <v>16778</v>
      </c>
      <c r="G142">
        <v>17526</v>
      </c>
      <c r="H142">
        <v>18475</v>
      </c>
      <c r="I142" s="65">
        <f t="shared" si="160"/>
        <v>949</v>
      </c>
      <c r="J142" s="8">
        <f t="shared" si="161"/>
        <v>1.3060130271014905E-3</v>
      </c>
      <c r="K142" s="65">
        <f t="shared" si="162"/>
        <v>1697</v>
      </c>
      <c r="L142" s="8">
        <f t="shared" si="163"/>
        <v>1.3128080399242177E-3</v>
      </c>
      <c r="M142">
        <v>64033</v>
      </c>
      <c r="N142" s="8">
        <f t="shared" si="164"/>
        <v>3.3428162964969938E-3</v>
      </c>
      <c r="O142" s="3">
        <v>19778.020027412756</v>
      </c>
      <c r="P142" s="8">
        <f t="shared" si="165"/>
        <v>0.29349904324888715</v>
      </c>
      <c r="Q142" s="8">
        <f t="shared" si="166"/>
        <v>1.91835412316013E-3</v>
      </c>
      <c r="R142" s="8">
        <v>0.18575</v>
      </c>
      <c r="S142" s="126">
        <f t="shared" si="167"/>
        <v>12517.135249999999</v>
      </c>
      <c r="T142" s="8">
        <f t="shared" si="168"/>
        <v>4.4744433156732105E-3</v>
      </c>
      <c r="U142" s="2">
        <v>0.66823280671874086</v>
      </c>
      <c r="V142" s="2">
        <v>0.33176719328125914</v>
      </c>
      <c r="W142">
        <v>23</v>
      </c>
      <c r="Y142" s="3">
        <f t="shared" si="169"/>
        <v>617.1</v>
      </c>
      <c r="Z142" s="3">
        <f t="shared" si="170"/>
        <v>16.422173724085276</v>
      </c>
      <c r="AA142" s="3">
        <f t="shared" si="171"/>
        <v>656.52217372408529</v>
      </c>
      <c r="AB142" s="3"/>
      <c r="AC142" s="3">
        <f t="shared" si="172"/>
        <v>548.37535016766469</v>
      </c>
      <c r="AD142" s="3">
        <f t="shared" si="173"/>
        <v>939.37593619691665</v>
      </c>
      <c r="AE142" s="3">
        <f t="shared" si="174"/>
        <v>402.74411211970641</v>
      </c>
      <c r="AF142" s="3">
        <f t="shared" si="175"/>
        <v>781.63208860068062</v>
      </c>
      <c r="AG142" s="8">
        <f t="shared" si="176"/>
        <v>6.3927974388333407E-3</v>
      </c>
      <c r="AH142" s="3">
        <f t="shared" si="177"/>
        <v>727.93252956170363</v>
      </c>
      <c r="AI142" s="3">
        <f t="shared" si="178"/>
        <v>1836.7958394453108</v>
      </c>
      <c r="AJ142" s="67"/>
      <c r="AK142" s="3">
        <f t="shared" si="179"/>
        <v>2493</v>
      </c>
      <c r="AL142" s="5"/>
      <c r="AM142" s="10">
        <v>0.22654869912491926</v>
      </c>
      <c r="AN142" s="10">
        <v>0.17240296587772361</v>
      </c>
      <c r="AO142" s="10">
        <v>0.19394249133728786</v>
      </c>
      <c r="AP142" s="10">
        <v>0.4071058436600693</v>
      </c>
      <c r="AQ142" s="10">
        <v>0</v>
      </c>
      <c r="AR142" s="10">
        <v>0.13975957204175268</v>
      </c>
      <c r="AS142" s="10">
        <v>0.85418469647017869</v>
      </c>
      <c r="AT142" s="10">
        <v>6.0557314880686263E-3</v>
      </c>
      <c r="AU142" s="84">
        <v>0</v>
      </c>
      <c r="AV142" s="84">
        <f t="shared" si="180"/>
        <v>0.13975957204175268</v>
      </c>
      <c r="AW142" s="10">
        <v>0</v>
      </c>
      <c r="AX142" s="10">
        <f t="shared" si="181"/>
        <v>0.27785787037327114</v>
      </c>
      <c r="AY142" s="10">
        <f t="shared" si="182"/>
        <v>0.14192131025208052</v>
      </c>
      <c r="AZ142" s="10">
        <f t="shared" si="183"/>
        <v>0.1452575241264428</v>
      </c>
      <c r="BA142" s="10">
        <f t="shared" si="184"/>
        <v>0.43496329524820554</v>
      </c>
      <c r="BC142" s="13">
        <f t="shared" si="185"/>
        <v>692.69967084056498</v>
      </c>
      <c r="BD142" s="13">
        <f t="shared" si="186"/>
        <v>353.80982645843676</v>
      </c>
      <c r="BE142" s="13">
        <f t="shared" si="187"/>
        <v>362.12700764722189</v>
      </c>
      <c r="BF142" s="13">
        <f t="shared" si="188"/>
        <v>1084.3634950537764</v>
      </c>
      <c r="BH142" s="13">
        <f t="shared" si="189"/>
        <v>734.01239493944115</v>
      </c>
      <c r="BI142" s="13">
        <f t="shared" si="190"/>
        <v>356.35099603774853</v>
      </c>
      <c r="BJ142" s="13">
        <f t="shared" si="191"/>
        <v>363.29871927091426</v>
      </c>
      <c r="BK142" s="13">
        <f t="shared" si="192"/>
        <v>1043.5733801294632</v>
      </c>
      <c r="BL142" s="13">
        <f t="shared" si="193"/>
        <v>2497.2354903775672</v>
      </c>
      <c r="BM142" s="71">
        <f t="shared" si="194"/>
        <v>0.99830392832638826</v>
      </c>
      <c r="BO142" s="13">
        <f t="shared" si="195"/>
        <v>732.76745730830442</v>
      </c>
      <c r="BP142" s="13">
        <f t="shared" si="196"/>
        <v>355.7465992075056</v>
      </c>
      <c r="BQ142" s="13">
        <f t="shared" si="197"/>
        <v>362.68253860409942</v>
      </c>
      <c r="BR142" s="13">
        <f t="shared" si="198"/>
        <v>1041.8034048800903</v>
      </c>
    </row>
    <row r="143" spans="1:70" x14ac:dyDescent="0.35">
      <c r="A143">
        <v>59</v>
      </c>
      <c r="B143" t="s">
        <v>142</v>
      </c>
      <c r="C143">
        <v>57526</v>
      </c>
      <c r="D143">
        <v>52288</v>
      </c>
      <c r="E143">
        <v>58935</v>
      </c>
      <c r="F143">
        <v>16849</v>
      </c>
      <c r="G143">
        <v>17864</v>
      </c>
      <c r="H143">
        <v>18750</v>
      </c>
      <c r="I143" s="65">
        <f t="shared" si="160"/>
        <v>886</v>
      </c>
      <c r="J143" s="8">
        <f t="shared" si="161"/>
        <v>1.2193124784108753E-3</v>
      </c>
      <c r="K143" s="65">
        <f t="shared" si="162"/>
        <v>1901</v>
      </c>
      <c r="L143" s="8">
        <f t="shared" si="163"/>
        <v>1.4706235025904171E-3</v>
      </c>
      <c r="M143">
        <v>52333</v>
      </c>
      <c r="N143" s="8">
        <f t="shared" si="164"/>
        <v>2.7320226327764933E-3</v>
      </c>
      <c r="O143" s="3">
        <v>14142.996882095757</v>
      </c>
      <c r="P143" s="8">
        <f t="shared" si="165"/>
        <v>0.23997619211157642</v>
      </c>
      <c r="Q143" s="8">
        <f t="shared" si="166"/>
        <v>1.3717893067660327E-3</v>
      </c>
      <c r="R143" s="8">
        <v>0.1956</v>
      </c>
      <c r="S143" s="126">
        <f t="shared" si="167"/>
        <v>11527.686</v>
      </c>
      <c r="T143" s="8">
        <f t="shared" si="168"/>
        <v>4.1207493997382234E-3</v>
      </c>
      <c r="U143" s="2">
        <v>0.64895173086299363</v>
      </c>
      <c r="V143" s="2">
        <v>0.35104826913700637</v>
      </c>
      <c r="W143">
        <v>0</v>
      </c>
      <c r="Y143" s="3">
        <f t="shared" si="169"/>
        <v>837.375</v>
      </c>
      <c r="Z143" s="3">
        <f t="shared" si="170"/>
        <v>22.849191552901026</v>
      </c>
      <c r="AA143" s="3">
        <f t="shared" si="171"/>
        <v>860.22419155290106</v>
      </c>
      <c r="AB143" s="3"/>
      <c r="AC143" s="3">
        <f t="shared" si="172"/>
        <v>511.97108561491143</v>
      </c>
      <c r="AD143" s="3">
        <f t="shared" si="173"/>
        <v>865.12054173370791</v>
      </c>
      <c r="AE143" s="3">
        <f t="shared" si="174"/>
        <v>287.99691344718235</v>
      </c>
      <c r="AF143" s="3">
        <f t="shared" si="175"/>
        <v>547.70648347526549</v>
      </c>
      <c r="AG143" s="8">
        <f t="shared" si="176"/>
        <v>5.4925387065042561E-3</v>
      </c>
      <c r="AH143" s="3">
        <f t="shared" si="177"/>
        <v>625.4222244011637</v>
      </c>
      <c r="AI143" s="3">
        <f t="shared" si="178"/>
        <v>1742.8042817216999</v>
      </c>
      <c r="AJ143" s="67"/>
      <c r="AK143" s="3">
        <f t="shared" si="179"/>
        <v>2603</v>
      </c>
      <c r="AL143" s="5"/>
      <c r="AM143" s="10">
        <v>0.20139678815212092</v>
      </c>
      <c r="AN143" s="10">
        <v>0.16771108768080614</v>
      </c>
      <c r="AO143" s="10">
        <v>0.18128205346985213</v>
      </c>
      <c r="AP143" s="10">
        <v>0.44961007069722086</v>
      </c>
      <c r="AQ143" s="10">
        <v>7.4509295478841248E-2</v>
      </c>
      <c r="AR143" s="10">
        <v>0.22382300242782502</v>
      </c>
      <c r="AS143" s="10">
        <v>0.51466661319598173</v>
      </c>
      <c r="AT143" s="10">
        <v>7.3001640887454727E-2</v>
      </c>
      <c r="AU143" s="84">
        <v>0.11399944800989721</v>
      </c>
      <c r="AV143" s="84">
        <f t="shared" si="180"/>
        <v>0.29833229790666627</v>
      </c>
      <c r="AW143" s="10">
        <v>0</v>
      </c>
      <c r="AX143" s="10">
        <f t="shared" si="181"/>
        <v>0.26816536468512031</v>
      </c>
      <c r="AY143" s="10">
        <f t="shared" si="182"/>
        <v>0.15480077591732783</v>
      </c>
      <c r="AZ143" s="10">
        <f t="shared" si="183"/>
        <v>0.17626278369575721</v>
      </c>
      <c r="BA143" s="10">
        <f t="shared" si="184"/>
        <v>0.4007710757017946</v>
      </c>
      <c r="BC143" s="13">
        <f t="shared" si="185"/>
        <v>698.03444427536817</v>
      </c>
      <c r="BD143" s="13">
        <f t="shared" si="186"/>
        <v>402.94641971280436</v>
      </c>
      <c r="BE143" s="13">
        <f t="shared" si="187"/>
        <v>458.81202596005602</v>
      </c>
      <c r="BF143" s="13">
        <f t="shared" si="188"/>
        <v>1043.2071100517715</v>
      </c>
      <c r="BH143" s="13">
        <f t="shared" si="189"/>
        <v>739.66533515318133</v>
      </c>
      <c r="BI143" s="13">
        <f t="shared" si="190"/>
        <v>405.84050322121436</v>
      </c>
      <c r="BJ143" s="13">
        <f t="shared" si="191"/>
        <v>460.29657522745276</v>
      </c>
      <c r="BK143" s="13">
        <f t="shared" si="192"/>
        <v>1003.9651601862772</v>
      </c>
      <c r="BL143" s="13">
        <f t="shared" si="193"/>
        <v>2609.7675737881254</v>
      </c>
      <c r="BM143" s="71">
        <f t="shared" si="194"/>
        <v>0.99740682892373356</v>
      </c>
      <c r="BO143" s="13">
        <f t="shared" si="195"/>
        <v>737.74725639994517</v>
      </c>
      <c r="BP143" s="13">
        <f t="shared" si="196"/>
        <v>404.78808936668366</v>
      </c>
      <c r="BQ143" s="13">
        <f t="shared" si="197"/>
        <v>459.10294746206841</v>
      </c>
      <c r="BR143" s="13">
        <f t="shared" si="198"/>
        <v>1001.3617067713029</v>
      </c>
    </row>
    <row r="144" spans="1:70" x14ac:dyDescent="0.35">
      <c r="A144">
        <v>37</v>
      </c>
      <c r="B144" t="s">
        <v>92</v>
      </c>
      <c r="C144">
        <v>58072</v>
      </c>
      <c r="D144">
        <v>154731</v>
      </c>
      <c r="E144">
        <v>187606</v>
      </c>
      <c r="F144">
        <v>40973</v>
      </c>
      <c r="G144">
        <v>46124</v>
      </c>
      <c r="H144">
        <v>52844</v>
      </c>
      <c r="I144" s="65">
        <f t="shared" si="160"/>
        <v>6720</v>
      </c>
      <c r="J144" s="8">
        <f t="shared" si="161"/>
        <v>9.2480585269989635E-3</v>
      </c>
      <c r="K144" s="65">
        <f t="shared" si="162"/>
        <v>11871</v>
      </c>
      <c r="L144" s="8">
        <f t="shared" si="163"/>
        <v>9.1834674377963398E-3</v>
      </c>
      <c r="M144">
        <v>154310</v>
      </c>
      <c r="N144" s="8">
        <f t="shared" si="164"/>
        <v>8.0556897648470498E-3</v>
      </c>
      <c r="O144" s="3">
        <v>94197.31019593736</v>
      </c>
      <c r="P144" s="8">
        <f t="shared" si="165"/>
        <v>0.50210179949435174</v>
      </c>
      <c r="Q144" s="8">
        <f t="shared" si="166"/>
        <v>9.1365969978041729E-3</v>
      </c>
      <c r="R144" s="8">
        <v>9.2999999999999999E-2</v>
      </c>
      <c r="S144" s="126">
        <f t="shared" si="167"/>
        <v>17447.358</v>
      </c>
      <c r="T144" s="8">
        <f t="shared" si="168"/>
        <v>6.2368275823541592E-3</v>
      </c>
      <c r="U144" s="2">
        <v>0.52638349327227352</v>
      </c>
      <c r="V144" s="2">
        <v>0.47361650672772648</v>
      </c>
      <c r="W144">
        <v>35</v>
      </c>
      <c r="Y144" s="3">
        <f t="shared" si="169"/>
        <v>4249.5749999999998</v>
      </c>
      <c r="Z144" s="3">
        <f t="shared" si="170"/>
        <v>134.18703533021173</v>
      </c>
      <c r="AA144" s="3">
        <f t="shared" si="171"/>
        <v>4418.7620353302118</v>
      </c>
      <c r="AB144" s="3"/>
      <c r="AC144" s="3">
        <f t="shared" si="172"/>
        <v>3883.1215522936845</v>
      </c>
      <c r="AD144" s="3">
        <f t="shared" si="173"/>
        <v>1309.3753425259797</v>
      </c>
      <c r="AE144" s="3">
        <f t="shared" si="174"/>
        <v>1918.1602610547113</v>
      </c>
      <c r="AF144" s="3">
        <f t="shared" si="175"/>
        <v>0</v>
      </c>
      <c r="AG144" s="8">
        <f t="shared" si="176"/>
        <v>0</v>
      </c>
      <c r="AH144" s="3">
        <f t="shared" si="177"/>
        <v>0</v>
      </c>
      <c r="AI144" s="3">
        <f t="shared" si="178"/>
        <v>7110.6571558743753</v>
      </c>
      <c r="AJ144" s="67"/>
      <c r="AK144" s="3">
        <f t="shared" si="179"/>
        <v>11529</v>
      </c>
      <c r="AL144" s="5"/>
      <c r="AM144" s="10">
        <v>0.27182772903856545</v>
      </c>
      <c r="AN144" s="10">
        <v>0.18484059276029743</v>
      </c>
      <c r="AO144" s="10">
        <v>0.18501887022219923</v>
      </c>
      <c r="AP144" s="10">
        <v>0.35831280797893783</v>
      </c>
      <c r="AQ144" s="10">
        <v>0.2010275746294812</v>
      </c>
      <c r="AR144" s="10">
        <v>0.75979727874463876</v>
      </c>
      <c r="AS144" s="10">
        <v>3.0839189487537666E-2</v>
      </c>
      <c r="AT144" s="10">
        <v>8.1449734876299622E-3</v>
      </c>
      <c r="AU144" s="84">
        <v>1.909836507124784E-4</v>
      </c>
      <c r="AV144" s="84">
        <f t="shared" si="180"/>
        <v>0.96082485337411994</v>
      </c>
      <c r="AW144" s="10">
        <v>0.3</v>
      </c>
      <c r="AX144" s="10">
        <f t="shared" si="181"/>
        <v>0.25189648069202453</v>
      </c>
      <c r="AY144" s="10">
        <f t="shared" si="182"/>
        <v>0.12587487762089283</v>
      </c>
      <c r="AZ144" s="10">
        <f t="shared" si="183"/>
        <v>0.1426594275763447</v>
      </c>
      <c r="BA144" s="10">
        <f t="shared" si="184"/>
        <v>0.47956921411073794</v>
      </c>
      <c r="BC144" s="13">
        <f t="shared" si="185"/>
        <v>2904.1145258983506</v>
      </c>
      <c r="BD144" s="13">
        <f t="shared" si="186"/>
        <v>1451.2114640912735</v>
      </c>
      <c r="BE144" s="13">
        <f t="shared" si="187"/>
        <v>1644.7205405276779</v>
      </c>
      <c r="BF144" s="13">
        <f t="shared" si="188"/>
        <v>5528.953469482698</v>
      </c>
      <c r="BH144" s="13">
        <f t="shared" si="189"/>
        <v>3077.3164014159033</v>
      </c>
      <c r="BI144" s="13">
        <f t="shared" si="190"/>
        <v>1461.6345053691573</v>
      </c>
      <c r="BJ144" s="13">
        <f t="shared" si="191"/>
        <v>1650.0422595223001</v>
      </c>
      <c r="BK144" s="13">
        <f t="shared" si="192"/>
        <v>5320.9727983700141</v>
      </c>
      <c r="BL144" s="13">
        <f t="shared" si="193"/>
        <v>11509.965964677374</v>
      </c>
      <c r="BM144" s="71">
        <f t="shared" si="194"/>
        <v>1.0016537004002477</v>
      </c>
      <c r="BO144" s="13">
        <f t="shared" si="195"/>
        <v>3082.4053607806136</v>
      </c>
      <c r="BP144" s="13">
        <f t="shared" si="196"/>
        <v>1464.0516109357022</v>
      </c>
      <c r="BQ144" s="13">
        <f t="shared" si="197"/>
        <v>1652.7709350672978</v>
      </c>
      <c r="BR144" s="13">
        <f t="shared" si="198"/>
        <v>5329.7720932163857</v>
      </c>
    </row>
    <row r="145" spans="1:70" x14ac:dyDescent="0.35">
      <c r="A145">
        <v>111</v>
      </c>
      <c r="B145" t="s">
        <v>213</v>
      </c>
      <c r="C145">
        <v>58296</v>
      </c>
      <c r="D145">
        <v>21950</v>
      </c>
      <c r="E145">
        <v>22361</v>
      </c>
      <c r="F145">
        <v>7004</v>
      </c>
      <c r="G145">
        <v>7108</v>
      </c>
      <c r="H145">
        <v>7124</v>
      </c>
      <c r="I145" s="65">
        <f t="shared" si="160"/>
        <v>16</v>
      </c>
      <c r="J145" s="8">
        <f t="shared" si="161"/>
        <v>2.2019186969045152E-5</v>
      </c>
      <c r="K145" s="65">
        <f t="shared" si="162"/>
        <v>120</v>
      </c>
      <c r="L145" s="8">
        <f t="shared" si="163"/>
        <v>9.2832625097764358E-5</v>
      </c>
      <c r="M145">
        <v>23526</v>
      </c>
      <c r="N145" s="8">
        <f t="shared" si="164"/>
        <v>1.2281651053579917E-3</v>
      </c>
      <c r="O145" s="3">
        <v>14019.201417830356</v>
      </c>
      <c r="P145" s="8">
        <f t="shared" si="165"/>
        <v>0.6269487687415749</v>
      </c>
      <c r="Q145" s="8">
        <f t="shared" si="166"/>
        <v>1.3597818591563682E-3</v>
      </c>
      <c r="R145" s="8">
        <v>2.4549999999999999E-2</v>
      </c>
      <c r="S145" s="126">
        <f t="shared" si="167"/>
        <v>548.96254999999996</v>
      </c>
      <c r="T145" s="8">
        <f t="shared" si="168"/>
        <v>1.9623514193492644E-4</v>
      </c>
      <c r="U145" s="2">
        <v>0.45986290936785984</v>
      </c>
      <c r="V145" s="2">
        <v>0.5401370906321401</v>
      </c>
      <c r="W145">
        <v>0</v>
      </c>
      <c r="Y145" s="3">
        <f t="shared" si="169"/>
        <v>85.8</v>
      </c>
      <c r="Z145" s="3">
        <f t="shared" si="170"/>
        <v>2.9090316831683167</v>
      </c>
      <c r="AA145" s="3">
        <f t="shared" si="171"/>
        <v>88.70903168316832</v>
      </c>
      <c r="AB145" s="3"/>
      <c r="AC145" s="3">
        <f t="shared" si="172"/>
        <v>9.2455275054611548</v>
      </c>
      <c r="AD145" s="3">
        <f t="shared" si="173"/>
        <v>41.198101565875206</v>
      </c>
      <c r="AE145" s="3">
        <f t="shared" si="174"/>
        <v>285.47603955429969</v>
      </c>
      <c r="AF145" s="3">
        <f t="shared" si="175"/>
        <v>299.79295603483672</v>
      </c>
      <c r="AG145" s="8">
        <f t="shared" si="176"/>
        <v>0</v>
      </c>
      <c r="AH145" s="3">
        <f t="shared" si="177"/>
        <v>0</v>
      </c>
      <c r="AI145" s="3">
        <f t="shared" si="178"/>
        <v>36.126712590799343</v>
      </c>
      <c r="AJ145" s="67"/>
      <c r="AK145" s="3">
        <f t="shared" si="179"/>
        <v>125</v>
      </c>
      <c r="AL145" s="5"/>
      <c r="AM145" s="10">
        <v>0.28642869763899464</v>
      </c>
      <c r="AN145" s="10">
        <v>0.22138031987814177</v>
      </c>
      <c r="AO145" s="10">
        <v>0.24294065133282544</v>
      </c>
      <c r="AP145" s="10">
        <v>0.24925033115003811</v>
      </c>
      <c r="AQ145" s="10">
        <v>1.2827355327895188E-4</v>
      </c>
      <c r="AR145" s="10">
        <v>0.99971792198331866</v>
      </c>
      <c r="AS145" s="10">
        <v>1.5380446340244495E-4</v>
      </c>
      <c r="AT145" s="10">
        <v>0</v>
      </c>
      <c r="AU145" s="84">
        <v>0</v>
      </c>
      <c r="AV145" s="84">
        <f t="shared" si="180"/>
        <v>0.99984619553659759</v>
      </c>
      <c r="AW145" s="10">
        <v>0.3</v>
      </c>
      <c r="AX145" s="10">
        <f t="shared" si="181"/>
        <v>0.19276516124624707</v>
      </c>
      <c r="AY145" s="10">
        <f t="shared" si="182"/>
        <v>0.12118492445935083</v>
      </c>
      <c r="AZ145" s="10">
        <f t="shared" si="183"/>
        <v>0.14475637149278517</v>
      </c>
      <c r="BA145" s="10">
        <f t="shared" si="184"/>
        <v>0.5412935428016169</v>
      </c>
      <c r="BC145" s="13">
        <f t="shared" si="185"/>
        <v>24.095645155780883</v>
      </c>
      <c r="BD145" s="13">
        <f t="shared" si="186"/>
        <v>15.148115557418855</v>
      </c>
      <c r="BE145" s="13">
        <f t="shared" si="187"/>
        <v>18.094546436598147</v>
      </c>
      <c r="BF145" s="13">
        <f t="shared" si="188"/>
        <v>67.661692850202115</v>
      </c>
      <c r="BH145" s="13">
        <f t="shared" si="189"/>
        <v>25.53271345855234</v>
      </c>
      <c r="BI145" s="13">
        <f t="shared" si="190"/>
        <v>15.256913921850188</v>
      </c>
      <c r="BJ145" s="13">
        <f t="shared" si="191"/>
        <v>18.153093824496533</v>
      </c>
      <c r="BK145" s="13">
        <f t="shared" si="192"/>
        <v>65.116487077486155</v>
      </c>
      <c r="BL145" s="13">
        <f t="shared" si="193"/>
        <v>124.05920828238521</v>
      </c>
      <c r="BM145" s="71">
        <f t="shared" si="194"/>
        <v>1.0075834090080065</v>
      </c>
      <c r="BO145" s="13">
        <f t="shared" si="195"/>
        <v>25.726338467792775</v>
      </c>
      <c r="BP145" s="13">
        <f t="shared" si="196"/>
        <v>15.372613340319527</v>
      </c>
      <c r="BQ145" s="13">
        <f t="shared" si="197"/>
        <v>18.290756159728407</v>
      </c>
      <c r="BR145" s="13">
        <f t="shared" si="198"/>
        <v>65.610292032159307</v>
      </c>
    </row>
    <row r="146" spans="1:70" x14ac:dyDescent="0.35">
      <c r="A146">
        <v>71</v>
      </c>
      <c r="B146" t="s">
        <v>198</v>
      </c>
      <c r="C146">
        <v>59451</v>
      </c>
      <c r="D146">
        <v>176503</v>
      </c>
      <c r="E146">
        <v>201255</v>
      </c>
      <c r="F146">
        <v>58096</v>
      </c>
      <c r="G146">
        <v>61426</v>
      </c>
      <c r="H146">
        <v>66421</v>
      </c>
      <c r="I146" s="65">
        <f t="shared" si="160"/>
        <v>4995</v>
      </c>
      <c r="J146" s="8">
        <f t="shared" si="161"/>
        <v>6.8741149318987836E-3</v>
      </c>
      <c r="K146" s="65">
        <f t="shared" si="162"/>
        <v>8325</v>
      </c>
      <c r="L146" s="8">
        <f t="shared" si="163"/>
        <v>6.440263366157402E-3</v>
      </c>
      <c r="M146">
        <v>179412</v>
      </c>
      <c r="N146" s="8">
        <f t="shared" si="164"/>
        <v>9.3661292987540588E-3</v>
      </c>
      <c r="O146" s="3">
        <v>80840.683883004473</v>
      </c>
      <c r="P146" s="8">
        <f t="shared" si="165"/>
        <v>0.40168285947183657</v>
      </c>
      <c r="Q146" s="8">
        <f t="shared" si="166"/>
        <v>7.841081110803845E-3</v>
      </c>
      <c r="R146" s="8">
        <v>0.1172</v>
      </c>
      <c r="S146" s="126">
        <f t="shared" si="167"/>
        <v>23587.085999999999</v>
      </c>
      <c r="T146" s="8">
        <f t="shared" si="168"/>
        <v>8.4315681808191031E-3</v>
      </c>
      <c r="U146" s="2">
        <v>0.61328083049937354</v>
      </c>
      <c r="V146" s="2">
        <v>0.38671916950062646</v>
      </c>
      <c r="W146">
        <v>24</v>
      </c>
      <c r="Y146" s="3">
        <f t="shared" si="169"/>
        <v>2747.25</v>
      </c>
      <c r="Z146" s="3">
        <f t="shared" si="170"/>
        <v>78.393248344370861</v>
      </c>
      <c r="AA146" s="3">
        <f t="shared" si="171"/>
        <v>2849.6432483443709</v>
      </c>
      <c r="AB146" s="3"/>
      <c r="AC146" s="3">
        <f t="shared" si="172"/>
        <v>2886.3381181111545</v>
      </c>
      <c r="AD146" s="3">
        <f t="shared" si="173"/>
        <v>1770.1447296742429</v>
      </c>
      <c r="AE146" s="3">
        <f t="shared" si="174"/>
        <v>1646.1763820890192</v>
      </c>
      <c r="AF146" s="3">
        <f t="shared" si="175"/>
        <v>491.82271921228312</v>
      </c>
      <c r="AG146" s="8">
        <f t="shared" si="176"/>
        <v>1.6272649291622948E-2</v>
      </c>
      <c r="AH146" s="3">
        <f t="shared" si="177"/>
        <v>1852.9275915370301</v>
      </c>
      <c r="AI146" s="3">
        <f t="shared" si="178"/>
        <v>7663.7641021991631</v>
      </c>
      <c r="AJ146" s="67"/>
      <c r="AK146" s="3">
        <f t="shared" si="179"/>
        <v>10513</v>
      </c>
      <c r="AL146" s="5"/>
      <c r="AM146" s="10">
        <v>0.14676376230535171</v>
      </c>
      <c r="AN146" s="10">
        <v>0.10943088168963667</v>
      </c>
      <c r="AO146" s="10">
        <v>0.14053304241990336</v>
      </c>
      <c r="AP146" s="10">
        <v>0.60327231358510836</v>
      </c>
      <c r="AQ146" s="10">
        <v>0</v>
      </c>
      <c r="AR146" s="10">
        <v>2.8349973341136748E-2</v>
      </c>
      <c r="AS146" s="10">
        <v>0.10096246808844928</v>
      </c>
      <c r="AT146" s="10">
        <v>0.20258557762692808</v>
      </c>
      <c r="AU146" s="84">
        <v>0.66810198094348594</v>
      </c>
      <c r="AV146" s="84">
        <f t="shared" si="180"/>
        <v>2.8349973341136748E-2</v>
      </c>
      <c r="AW146" s="10">
        <v>0</v>
      </c>
      <c r="AX146" s="10">
        <f t="shared" si="181"/>
        <v>0.29510174965415048</v>
      </c>
      <c r="AY146" s="10">
        <f t="shared" si="182"/>
        <v>0.18241858337745057</v>
      </c>
      <c r="AZ146" s="10">
        <f t="shared" si="183"/>
        <v>0.19454929429929163</v>
      </c>
      <c r="BA146" s="10">
        <f t="shared" si="184"/>
        <v>0.3279303726691073</v>
      </c>
      <c r="BC146" s="13">
        <f t="shared" si="185"/>
        <v>3102.4046941140841</v>
      </c>
      <c r="BD146" s="13">
        <f t="shared" si="186"/>
        <v>1917.7665670471379</v>
      </c>
      <c r="BE146" s="13">
        <f t="shared" si="187"/>
        <v>2045.2967309684529</v>
      </c>
      <c r="BF146" s="13">
        <f t="shared" si="188"/>
        <v>3447.5320078703248</v>
      </c>
      <c r="BH146" s="13">
        <f t="shared" si="189"/>
        <v>3287.4326283925366</v>
      </c>
      <c r="BI146" s="13">
        <f t="shared" si="190"/>
        <v>1931.5405487061064</v>
      </c>
      <c r="BJ146" s="13">
        <f t="shared" si="191"/>
        <v>2051.9145691936274</v>
      </c>
      <c r="BK146" s="13">
        <f t="shared" si="192"/>
        <v>3317.8474256728164</v>
      </c>
      <c r="BL146" s="13">
        <f t="shared" si="193"/>
        <v>10588.735171965087</v>
      </c>
      <c r="BM146" s="71">
        <f t="shared" si="194"/>
        <v>0.99284757142990931</v>
      </c>
      <c r="BO146" s="13">
        <f t="shared" si="195"/>
        <v>3263.9195013389735</v>
      </c>
      <c r="BP146" s="13">
        <f t="shared" si="196"/>
        <v>1917.7253429012521</v>
      </c>
      <c r="BQ146" s="13">
        <f t="shared" si="197"/>
        <v>2037.2383968055415</v>
      </c>
      <c r="BR146" s="13">
        <f t="shared" si="198"/>
        <v>3294.1167589542324</v>
      </c>
    </row>
    <row r="147" spans="1:70" x14ac:dyDescent="0.35">
      <c r="A147">
        <v>65</v>
      </c>
      <c r="B147" t="s">
        <v>176</v>
      </c>
      <c r="C147">
        <v>59500</v>
      </c>
      <c r="D147">
        <v>18194</v>
      </c>
      <c r="E147">
        <v>25193</v>
      </c>
      <c r="F147">
        <v>8885</v>
      </c>
      <c r="G147">
        <v>10195</v>
      </c>
      <c r="H147">
        <v>12028</v>
      </c>
      <c r="I147" s="65">
        <f t="shared" si="160"/>
        <v>1833</v>
      </c>
      <c r="J147" s="8">
        <f t="shared" si="161"/>
        <v>2.5225731071412353E-3</v>
      </c>
      <c r="K147" s="65">
        <f t="shared" si="162"/>
        <v>3143</v>
      </c>
      <c r="L147" s="8">
        <f t="shared" si="163"/>
        <v>2.4314411723522782E-3</v>
      </c>
      <c r="M147">
        <v>18489</v>
      </c>
      <c r="N147" s="8">
        <f t="shared" si="164"/>
        <v>9.6521060243831959E-4</v>
      </c>
      <c r="O147" s="3">
        <v>7978.7401176135718</v>
      </c>
      <c r="P147" s="8">
        <f t="shared" si="165"/>
        <v>0.31670464484632921</v>
      </c>
      <c r="Q147" s="8">
        <f t="shared" si="166"/>
        <v>7.7389187497194502E-4</v>
      </c>
      <c r="R147" s="8">
        <v>2.5000000000000001E-2</v>
      </c>
      <c r="S147" s="126">
        <f t="shared" si="167"/>
        <v>629.82500000000005</v>
      </c>
      <c r="T147" s="8">
        <f t="shared" si="168"/>
        <v>2.2514067356537354E-4</v>
      </c>
      <c r="U147" s="2">
        <v>0.78355669006594342</v>
      </c>
      <c r="V147" s="2">
        <v>0.21644330993405658</v>
      </c>
      <c r="W147">
        <v>211</v>
      </c>
      <c r="Y147" s="3">
        <f t="shared" si="169"/>
        <v>1080.75</v>
      </c>
      <c r="Z147" s="3">
        <f t="shared" si="170"/>
        <v>24.398488752393106</v>
      </c>
      <c r="AA147" s="3">
        <f t="shared" si="171"/>
        <v>1316.1484887523932</v>
      </c>
      <c r="AB147" s="3"/>
      <c r="AC147" s="3">
        <f t="shared" si="172"/>
        <v>1059.1907448443935</v>
      </c>
      <c r="AD147" s="3">
        <f t="shared" si="173"/>
        <v>47.266601917976651</v>
      </c>
      <c r="AE147" s="3">
        <f t="shared" si="174"/>
        <v>162.47281578481224</v>
      </c>
      <c r="AF147" s="3">
        <f t="shared" si="175"/>
        <v>0</v>
      </c>
      <c r="AG147" s="8">
        <f t="shared" si="176"/>
        <v>0</v>
      </c>
      <c r="AH147" s="3">
        <f t="shared" si="177"/>
        <v>0</v>
      </c>
      <c r="AI147" s="3">
        <f t="shared" si="178"/>
        <v>1268.9301625471824</v>
      </c>
      <c r="AJ147" s="67"/>
      <c r="AK147" s="3">
        <f t="shared" si="179"/>
        <v>2585</v>
      </c>
      <c r="AL147" s="5"/>
      <c r="AM147" s="10">
        <v>0.27147275047862163</v>
      </c>
      <c r="AN147" s="10">
        <v>0.12079688151457138</v>
      </c>
      <c r="AO147" s="10">
        <v>0.14827529603630424</v>
      </c>
      <c r="AP147" s="10">
        <v>0.45945507197050278</v>
      </c>
      <c r="AQ147" s="10">
        <v>0</v>
      </c>
      <c r="AR147" s="10">
        <v>0</v>
      </c>
      <c r="AS147" s="10">
        <v>0.15802369115528273</v>
      </c>
      <c r="AT147" s="10">
        <v>0.79450756765522024</v>
      </c>
      <c r="AU147" s="84">
        <v>4.746874118949708E-2</v>
      </c>
      <c r="AV147" s="84">
        <f t="shared" si="180"/>
        <v>0</v>
      </c>
      <c r="AW147" s="10">
        <v>0</v>
      </c>
      <c r="AX147" s="10">
        <f t="shared" si="181"/>
        <v>0.23433826043406819</v>
      </c>
      <c r="AY147" s="10">
        <f t="shared" si="182"/>
        <v>0.1808748618150598</v>
      </c>
      <c r="AZ147" s="10">
        <f t="shared" si="183"/>
        <v>0.18783398705387017</v>
      </c>
      <c r="BA147" s="10">
        <f t="shared" si="184"/>
        <v>0.39695289069700185</v>
      </c>
      <c r="BC147" s="13">
        <f t="shared" si="185"/>
        <v>605.76440322206622</v>
      </c>
      <c r="BD147" s="13">
        <f t="shared" si="186"/>
        <v>467.56151779192959</v>
      </c>
      <c r="BE147" s="13">
        <f t="shared" si="187"/>
        <v>485.55085653425436</v>
      </c>
      <c r="BF147" s="13">
        <f t="shared" si="188"/>
        <v>1026.1232224517498</v>
      </c>
      <c r="BH147" s="13">
        <f t="shared" si="189"/>
        <v>641.89229343582338</v>
      </c>
      <c r="BI147" s="13">
        <f t="shared" si="190"/>
        <v>470.91968654988312</v>
      </c>
      <c r="BJ147" s="13">
        <f t="shared" si="191"/>
        <v>487.12192295703062</v>
      </c>
      <c r="BK147" s="13">
        <f t="shared" si="192"/>
        <v>987.52391109422592</v>
      </c>
      <c r="BL147" s="13">
        <f t="shared" si="193"/>
        <v>2587.4578140369631</v>
      </c>
      <c r="BM147" s="71">
        <f t="shared" si="194"/>
        <v>0.99905010469209221</v>
      </c>
      <c r="BO147" s="13">
        <f t="shared" si="195"/>
        <v>641.2825629581065</v>
      </c>
      <c r="BP147" s="13">
        <f t="shared" si="196"/>
        <v>470.47236214922799</v>
      </c>
      <c r="BQ147" s="13">
        <f t="shared" si="197"/>
        <v>486.65920812803472</v>
      </c>
      <c r="BR147" s="13">
        <f t="shared" si="198"/>
        <v>986.58586676463074</v>
      </c>
    </row>
    <row r="148" spans="1:70" x14ac:dyDescent="0.35">
      <c r="A148">
        <v>37</v>
      </c>
      <c r="B148" t="s">
        <v>93</v>
      </c>
      <c r="C148">
        <v>59514</v>
      </c>
      <c r="D148">
        <v>42819</v>
      </c>
      <c r="E148">
        <v>43037</v>
      </c>
      <c r="F148">
        <v>15753</v>
      </c>
      <c r="G148">
        <v>15781</v>
      </c>
      <c r="H148">
        <v>15843</v>
      </c>
      <c r="I148" s="65">
        <f t="shared" si="160"/>
        <v>62</v>
      </c>
      <c r="J148" s="8">
        <f t="shared" si="161"/>
        <v>8.5324349505049967E-5</v>
      </c>
      <c r="K148" s="65">
        <f t="shared" si="162"/>
        <v>90</v>
      </c>
      <c r="L148" s="8">
        <f t="shared" si="163"/>
        <v>6.9624468823323272E-5</v>
      </c>
      <c r="M148">
        <v>42560</v>
      </c>
      <c r="N148" s="8">
        <f t="shared" si="164"/>
        <v>2.2218272075166254E-3</v>
      </c>
      <c r="O148" s="3">
        <v>3123.2958517046509</v>
      </c>
      <c r="P148" s="8">
        <f t="shared" si="165"/>
        <v>7.2572341280866481E-2</v>
      </c>
      <c r="Q148" s="8">
        <f t="shared" si="166"/>
        <v>3.0294172352247998E-4</v>
      </c>
      <c r="R148" s="8">
        <v>6.4199999999999993E-2</v>
      </c>
      <c r="S148" s="126">
        <f t="shared" si="167"/>
        <v>2762.9753999999998</v>
      </c>
      <c r="T148" s="8">
        <f t="shared" si="168"/>
        <v>9.8766822942969457E-4</v>
      </c>
      <c r="U148" s="2">
        <v>0.7955006337135615</v>
      </c>
      <c r="V148" s="2">
        <v>0.2044993662864385</v>
      </c>
      <c r="W148">
        <v>0</v>
      </c>
      <c r="Y148" s="3">
        <f t="shared" si="169"/>
        <v>23.099999999999998</v>
      </c>
      <c r="Z148" s="3">
        <f t="shared" si="170"/>
        <v>0.51183773764258556</v>
      </c>
      <c r="AA148" s="3">
        <f t="shared" si="171"/>
        <v>23.611837737642585</v>
      </c>
      <c r="AB148" s="3"/>
      <c r="AC148" s="3">
        <f t="shared" si="172"/>
        <v>35.826419083661975</v>
      </c>
      <c r="AD148" s="3">
        <f t="shared" si="173"/>
        <v>207.35356383275084</v>
      </c>
      <c r="AE148" s="3">
        <f t="shared" si="174"/>
        <v>63.600350942030133</v>
      </c>
      <c r="AF148" s="3">
        <f t="shared" si="175"/>
        <v>236.76536339060982</v>
      </c>
      <c r="AG148" s="8">
        <f t="shared" si="176"/>
        <v>0</v>
      </c>
      <c r="AH148" s="3">
        <f t="shared" si="177"/>
        <v>0</v>
      </c>
      <c r="AI148" s="3">
        <f t="shared" si="178"/>
        <v>70.014970467833166</v>
      </c>
      <c r="AJ148" s="67"/>
      <c r="AK148" s="3">
        <f t="shared" si="179"/>
        <v>94</v>
      </c>
      <c r="AL148" s="5"/>
      <c r="AM148" s="10">
        <v>0.11023941698352345</v>
      </c>
      <c r="AN148" s="10">
        <v>6.8552788339670462E-2</v>
      </c>
      <c r="AO148" s="10">
        <v>0.11487451626531475</v>
      </c>
      <c r="AP148" s="10">
        <v>0.70633327841149129</v>
      </c>
      <c r="AQ148" s="10">
        <v>0</v>
      </c>
      <c r="AR148" s="10">
        <v>8.9976189654139506E-9</v>
      </c>
      <c r="AS148" s="10">
        <v>0</v>
      </c>
      <c r="AT148" s="10">
        <v>4.8387269417595228E-4</v>
      </c>
      <c r="AU148" s="84">
        <v>0.99951611830820508</v>
      </c>
      <c r="AV148" s="84">
        <f t="shared" si="180"/>
        <v>8.9976189654139506E-9</v>
      </c>
      <c r="AW148" s="10">
        <v>0.3</v>
      </c>
      <c r="AX148" s="10">
        <f t="shared" si="181"/>
        <v>0.38116713033605815</v>
      </c>
      <c r="AY148" s="10">
        <f t="shared" si="182"/>
        <v>0.21890512115739441</v>
      </c>
      <c r="AZ148" s="10">
        <f t="shared" si="183"/>
        <v>0.19877491074185227</v>
      </c>
      <c r="BA148" s="10">
        <f t="shared" si="184"/>
        <v>0.20115283776469514</v>
      </c>
      <c r="BC148" s="13">
        <f t="shared" si="185"/>
        <v>35.829710251589468</v>
      </c>
      <c r="BD148" s="13">
        <f t="shared" si="186"/>
        <v>20.577081388795076</v>
      </c>
      <c r="BE148" s="13">
        <f t="shared" si="187"/>
        <v>18.684841609734114</v>
      </c>
      <c r="BF148" s="13">
        <f t="shared" si="188"/>
        <v>18.908366749881342</v>
      </c>
      <c r="BH148" s="13">
        <f t="shared" si="189"/>
        <v>37.966600157095556</v>
      </c>
      <c r="BI148" s="13">
        <f t="shared" si="190"/>
        <v>20.72487223389296</v>
      </c>
      <c r="BJ148" s="13">
        <f t="shared" si="191"/>
        <v>18.745298978664479</v>
      </c>
      <c r="BK148" s="13">
        <f t="shared" si="192"/>
        <v>18.197097460314865</v>
      </c>
      <c r="BL148" s="13">
        <f t="shared" si="193"/>
        <v>95.633868829967867</v>
      </c>
      <c r="BM148" s="71">
        <f t="shared" si="194"/>
        <v>0.98291537454295819</v>
      </c>
      <c r="BO148" s="13">
        <f t="shared" si="195"/>
        <v>37.317955013534316</v>
      </c>
      <c r="BP148" s="13">
        <f t="shared" si="196"/>
        <v>20.370795554131853</v>
      </c>
      <c r="BQ148" s="13">
        <f t="shared" si="197"/>
        <v>18.42504256653373</v>
      </c>
      <c r="BR148" s="13">
        <f t="shared" si="198"/>
        <v>17.886206865800098</v>
      </c>
    </row>
    <row r="149" spans="1:70" x14ac:dyDescent="0.35">
      <c r="A149">
        <v>59</v>
      </c>
      <c r="B149" t="s">
        <v>143</v>
      </c>
      <c r="C149">
        <v>59587</v>
      </c>
      <c r="D149">
        <v>48551</v>
      </c>
      <c r="E149">
        <v>49752</v>
      </c>
      <c r="F149">
        <v>16813</v>
      </c>
      <c r="G149">
        <v>16863</v>
      </c>
      <c r="H149">
        <v>16987</v>
      </c>
      <c r="I149" s="65">
        <f t="shared" si="160"/>
        <v>124</v>
      </c>
      <c r="J149" s="8">
        <f t="shared" si="161"/>
        <v>1.7064869901009993E-4</v>
      </c>
      <c r="K149" s="65">
        <f t="shared" si="162"/>
        <v>174</v>
      </c>
      <c r="L149" s="8">
        <f t="shared" si="163"/>
        <v>1.3460730639175831E-4</v>
      </c>
      <c r="M149">
        <v>48960</v>
      </c>
      <c r="N149" s="8">
        <f t="shared" si="164"/>
        <v>2.5559365620304035E-3</v>
      </c>
      <c r="O149" s="3">
        <v>0</v>
      </c>
      <c r="P149" s="8">
        <f t="shared" si="165"/>
        <v>0</v>
      </c>
      <c r="Q149" s="8">
        <f t="shared" si="166"/>
        <v>0</v>
      </c>
      <c r="R149" s="8">
        <v>4.4999999999999998E-2</v>
      </c>
      <c r="S149" s="126">
        <f t="shared" si="167"/>
        <v>2238.8399999999997</v>
      </c>
      <c r="T149" s="8">
        <f t="shared" si="168"/>
        <v>8.0030793570452243E-4</v>
      </c>
      <c r="U149" s="2">
        <v>0.70874906280639027</v>
      </c>
      <c r="V149" s="2">
        <v>0.29125093719360973</v>
      </c>
      <c r="W149">
        <v>1</v>
      </c>
      <c r="Y149" s="3">
        <f t="shared" si="169"/>
        <v>41.25</v>
      </c>
      <c r="Z149" s="3">
        <f t="shared" si="170"/>
        <v>1.0392435405732741</v>
      </c>
      <c r="AA149" s="3">
        <f t="shared" si="171"/>
        <v>43.289243540573274</v>
      </c>
      <c r="AB149" s="3"/>
      <c r="AC149" s="3">
        <f t="shared" si="172"/>
        <v>71.652838167323949</v>
      </c>
      <c r="AD149" s="3">
        <f t="shared" si="173"/>
        <v>168.01867032595217</v>
      </c>
      <c r="AE149" s="3">
        <f t="shared" si="174"/>
        <v>0</v>
      </c>
      <c r="AF149" s="3">
        <f t="shared" si="175"/>
        <v>101.94892283659635</v>
      </c>
      <c r="AG149" s="8">
        <f t="shared" si="176"/>
        <v>0</v>
      </c>
      <c r="AH149" s="3">
        <f t="shared" si="177"/>
        <v>0</v>
      </c>
      <c r="AI149" s="3">
        <f t="shared" si="178"/>
        <v>137.72258565667977</v>
      </c>
      <c r="AJ149" s="67"/>
      <c r="AK149" s="3">
        <f t="shared" si="179"/>
        <v>181</v>
      </c>
      <c r="AL149" s="5"/>
      <c r="AM149" s="10">
        <v>0.15179479208720226</v>
      </c>
      <c r="AN149" s="10">
        <v>0.12545805294422976</v>
      </c>
      <c r="AO149" s="10">
        <v>0.16544719764692309</v>
      </c>
      <c r="AP149" s="10">
        <v>0.55729995732164483</v>
      </c>
      <c r="AQ149" s="10">
        <v>0</v>
      </c>
      <c r="AR149" s="10">
        <v>0</v>
      </c>
      <c r="AS149" s="10">
        <v>0.11500630280801201</v>
      </c>
      <c r="AT149" s="10">
        <v>0.60715197691775014</v>
      </c>
      <c r="AU149" s="84">
        <v>0.27784172027423781</v>
      </c>
      <c r="AV149" s="84">
        <f t="shared" si="180"/>
        <v>0</v>
      </c>
      <c r="AW149" s="10">
        <v>0</v>
      </c>
      <c r="AX149" s="10">
        <f t="shared" si="181"/>
        <v>0.29296636271757964</v>
      </c>
      <c r="AY149" s="10">
        <f t="shared" si="182"/>
        <v>0.17592729328561602</v>
      </c>
      <c r="AZ149" s="10">
        <f t="shared" si="183"/>
        <v>0.18418021160722173</v>
      </c>
      <c r="BA149" s="10">
        <f t="shared" si="184"/>
        <v>0.34692613238958264</v>
      </c>
      <c r="BC149" s="13">
        <f t="shared" si="185"/>
        <v>53.026911651881917</v>
      </c>
      <c r="BD149" s="13">
        <f t="shared" si="186"/>
        <v>31.842840084696498</v>
      </c>
      <c r="BE149" s="13">
        <f t="shared" si="187"/>
        <v>33.336618300907134</v>
      </c>
      <c r="BF149" s="13">
        <f t="shared" si="188"/>
        <v>62.793629962514458</v>
      </c>
      <c r="BH149" s="13">
        <f t="shared" si="189"/>
        <v>56.189445522053049</v>
      </c>
      <c r="BI149" s="13">
        <f t="shared" si="190"/>
        <v>32.071545028683197</v>
      </c>
      <c r="BJ149" s="13">
        <f t="shared" si="191"/>
        <v>33.444483503813572</v>
      </c>
      <c r="BK149" s="13">
        <f t="shared" si="192"/>
        <v>60.4315443755603</v>
      </c>
      <c r="BL149" s="13">
        <f t="shared" si="193"/>
        <v>182.13701843011012</v>
      </c>
      <c r="BM149" s="71">
        <f t="shared" si="194"/>
        <v>0.99375734576139219</v>
      </c>
      <c r="BO149" s="13">
        <f t="shared" si="195"/>
        <v>55.838674241799779</v>
      </c>
      <c r="BP149" s="13">
        <f t="shared" si="196"/>
        <v>31.871333462171187</v>
      </c>
      <c r="BQ149" s="13">
        <f t="shared" si="197"/>
        <v>33.235701157110441</v>
      </c>
      <c r="BR149" s="13">
        <f t="shared" si="198"/>
        <v>60.054291138918593</v>
      </c>
    </row>
    <row r="150" spans="1:70" x14ac:dyDescent="0.35">
      <c r="A150">
        <v>71</v>
      </c>
      <c r="B150" t="s">
        <v>199</v>
      </c>
      <c r="C150">
        <v>59962</v>
      </c>
      <c r="D150">
        <v>69531</v>
      </c>
      <c r="E150">
        <v>80832</v>
      </c>
      <c r="F150">
        <v>25305</v>
      </c>
      <c r="G150">
        <v>27516</v>
      </c>
      <c r="H150">
        <v>30832</v>
      </c>
      <c r="I150" s="65">
        <f t="shared" si="160"/>
        <v>3316</v>
      </c>
      <c r="J150" s="8">
        <f t="shared" si="161"/>
        <v>4.5634764993346079E-3</v>
      </c>
      <c r="K150" s="65">
        <f t="shared" si="162"/>
        <v>5527</v>
      </c>
      <c r="L150" s="8">
        <f t="shared" si="163"/>
        <v>4.275715990961197E-3</v>
      </c>
      <c r="M150">
        <v>71839</v>
      </c>
      <c r="N150" s="8">
        <f t="shared" si="164"/>
        <v>3.7503252998305177E-3</v>
      </c>
      <c r="O150" s="3">
        <v>10092.65934611052</v>
      </c>
      <c r="P150" s="8">
        <f t="shared" si="165"/>
        <v>0.12485970093664045</v>
      </c>
      <c r="Q150" s="8">
        <f t="shared" si="166"/>
        <v>9.7892987485231442E-4</v>
      </c>
      <c r="R150" s="8">
        <v>7.0050000000000001E-2</v>
      </c>
      <c r="S150" s="126">
        <f t="shared" si="167"/>
        <v>5662.2816000000003</v>
      </c>
      <c r="T150" s="8">
        <f t="shared" si="168"/>
        <v>2.0240700088767849E-3</v>
      </c>
      <c r="U150" s="2">
        <v>0.57450185889134886</v>
      </c>
      <c r="V150" s="2">
        <v>0.42549814110865114</v>
      </c>
      <c r="W150">
        <v>63</v>
      </c>
      <c r="Y150" s="3">
        <f t="shared" si="169"/>
        <v>1824.0749999999998</v>
      </c>
      <c r="Z150" s="3">
        <f t="shared" si="170"/>
        <v>54.526043260996694</v>
      </c>
      <c r="AA150" s="3">
        <f t="shared" si="171"/>
        <v>1941.6010432609964</v>
      </c>
      <c r="AB150" s="3"/>
      <c r="AC150" s="3">
        <f t="shared" si="172"/>
        <v>1916.1355755068244</v>
      </c>
      <c r="AD150" s="3">
        <f t="shared" si="173"/>
        <v>424.938372301328</v>
      </c>
      <c r="AE150" s="3">
        <f t="shared" si="174"/>
        <v>205.51901159176174</v>
      </c>
      <c r="AF150" s="3">
        <f t="shared" si="175"/>
        <v>0</v>
      </c>
      <c r="AG150" s="8">
        <f t="shared" si="176"/>
        <v>0</v>
      </c>
      <c r="AH150" s="3">
        <f t="shared" si="177"/>
        <v>0</v>
      </c>
      <c r="AI150" s="3">
        <f t="shared" si="178"/>
        <v>2546.592959399914</v>
      </c>
      <c r="AJ150" s="67"/>
      <c r="AK150" s="3">
        <f t="shared" si="179"/>
        <v>4488</v>
      </c>
      <c r="AL150" s="5"/>
      <c r="AM150" s="10">
        <v>0.21262686829023769</v>
      </c>
      <c r="AN150" s="10">
        <v>0.12543191946196586</v>
      </c>
      <c r="AO150" s="10">
        <v>0.15830470000139238</v>
      </c>
      <c r="AP150" s="10">
        <v>0.50363651224640416</v>
      </c>
      <c r="AQ150" s="10">
        <v>0.10289107908488317</v>
      </c>
      <c r="AR150" s="10">
        <v>1.916249740778822E-2</v>
      </c>
      <c r="AS150" s="10">
        <v>5.0162524119175544E-2</v>
      </c>
      <c r="AT150" s="10">
        <v>0.44387221749518652</v>
      </c>
      <c r="AU150" s="84">
        <v>0.38391168189296654</v>
      </c>
      <c r="AV150" s="84">
        <f t="shared" si="180"/>
        <v>0.12205357649267139</v>
      </c>
      <c r="AW150" s="10">
        <v>0</v>
      </c>
      <c r="AX150" s="10">
        <f t="shared" si="181"/>
        <v>0.26217019666170749</v>
      </c>
      <c r="AY150" s="10">
        <f t="shared" si="182"/>
        <v>0.17441806449128597</v>
      </c>
      <c r="AZ150" s="10">
        <f t="shared" si="183"/>
        <v>0.18566346550854712</v>
      </c>
      <c r="BA150" s="10">
        <f t="shared" si="184"/>
        <v>0.37774827333845939</v>
      </c>
      <c r="BC150" s="13">
        <f t="shared" si="185"/>
        <v>1176.6198426177432</v>
      </c>
      <c r="BD150" s="13">
        <f t="shared" si="186"/>
        <v>782.78827343689147</v>
      </c>
      <c r="BE150" s="13">
        <f t="shared" si="187"/>
        <v>833.25763320235944</v>
      </c>
      <c r="BF150" s="13">
        <f t="shared" si="188"/>
        <v>1695.3342507430057</v>
      </c>
      <c r="BH150" s="13">
        <f t="shared" si="189"/>
        <v>1246.7936466103802</v>
      </c>
      <c r="BI150" s="13">
        <f t="shared" si="190"/>
        <v>788.41049644695102</v>
      </c>
      <c r="BJ150" s="13">
        <f t="shared" si="191"/>
        <v>835.9537526127757</v>
      </c>
      <c r="BK150" s="13">
        <f t="shared" si="192"/>
        <v>1631.5614667657082</v>
      </c>
      <c r="BL150" s="13">
        <f t="shared" si="193"/>
        <v>4502.7193624358151</v>
      </c>
      <c r="BM150" s="71">
        <f t="shared" si="194"/>
        <v>0.99673100603190767</v>
      </c>
      <c r="BO150" s="13">
        <f t="shared" si="195"/>
        <v>1242.717885700155</v>
      </c>
      <c r="BP150" s="13">
        <f t="shared" si="196"/>
        <v>785.83318728968527</v>
      </c>
      <c r="BQ150" s="13">
        <f t="shared" si="197"/>
        <v>833.22102483788035</v>
      </c>
      <c r="BR150" s="13">
        <f t="shared" si="198"/>
        <v>1626.2279021722793</v>
      </c>
    </row>
    <row r="151" spans="1:70" x14ac:dyDescent="0.35">
      <c r="A151">
        <v>37</v>
      </c>
      <c r="B151" t="s">
        <v>94</v>
      </c>
      <c r="C151">
        <v>60018</v>
      </c>
      <c r="D151">
        <v>68218</v>
      </c>
      <c r="E151">
        <v>72873</v>
      </c>
      <c r="F151">
        <v>29410</v>
      </c>
      <c r="G151">
        <v>30057</v>
      </c>
      <c r="H151">
        <v>31057</v>
      </c>
      <c r="I151" s="65">
        <f t="shared" si="160"/>
        <v>1000</v>
      </c>
      <c r="J151" s="8">
        <f t="shared" si="161"/>
        <v>1.376199185565322E-3</v>
      </c>
      <c r="K151" s="65">
        <f t="shared" si="162"/>
        <v>1647</v>
      </c>
      <c r="L151" s="8">
        <f t="shared" si="163"/>
        <v>1.2741277794668159E-3</v>
      </c>
      <c r="M151">
        <v>68473</v>
      </c>
      <c r="N151" s="8">
        <f t="shared" si="164"/>
        <v>3.5746046611909274E-3</v>
      </c>
      <c r="O151" s="3">
        <v>12279.724459595063</v>
      </c>
      <c r="P151" s="8">
        <f t="shared" si="165"/>
        <v>0.16850856228774805</v>
      </c>
      <c r="Q151" s="8">
        <f t="shared" si="166"/>
        <v>1.191062604633031E-3</v>
      </c>
      <c r="R151" s="8">
        <v>0.1246</v>
      </c>
      <c r="S151" s="126">
        <f t="shared" si="167"/>
        <v>9079.9758000000002</v>
      </c>
      <c r="T151" s="8">
        <f t="shared" si="168"/>
        <v>3.2457775851534813E-3</v>
      </c>
      <c r="U151" s="2">
        <v>0.50262401150251612</v>
      </c>
      <c r="V151" s="2">
        <v>0.49737598849748388</v>
      </c>
      <c r="W151">
        <v>0</v>
      </c>
      <c r="Y151" s="3">
        <f t="shared" si="169"/>
        <v>533.77499999999998</v>
      </c>
      <c r="Z151" s="3">
        <f t="shared" si="170"/>
        <v>17.298665389108557</v>
      </c>
      <c r="AA151" s="3">
        <f t="shared" si="171"/>
        <v>551.07366538910856</v>
      </c>
      <c r="AB151" s="3"/>
      <c r="AC151" s="3">
        <f t="shared" si="172"/>
        <v>577.84546909132223</v>
      </c>
      <c r="AD151" s="3">
        <f t="shared" si="173"/>
        <v>681.42674800692498</v>
      </c>
      <c r="AE151" s="3">
        <f t="shared" si="174"/>
        <v>250.05469292171648</v>
      </c>
      <c r="AF151" s="3">
        <f t="shared" si="175"/>
        <v>347.0299852488663</v>
      </c>
      <c r="AG151" s="8">
        <f t="shared" si="176"/>
        <v>4.4368401897865121E-3</v>
      </c>
      <c r="AH151" s="3">
        <f t="shared" si="177"/>
        <v>505.21236336900665</v>
      </c>
      <c r="AI151" s="3">
        <f t="shared" si="178"/>
        <v>1667.509288140104</v>
      </c>
      <c r="AJ151" s="67"/>
      <c r="AK151" s="3">
        <f t="shared" si="179"/>
        <v>2219</v>
      </c>
      <c r="AL151" s="5"/>
      <c r="AM151" s="10">
        <v>0.13449185478073328</v>
      </c>
      <c r="AN151" s="10">
        <v>8.5582350826743342E-2</v>
      </c>
      <c r="AO151" s="10">
        <v>0.11444236760124614</v>
      </c>
      <c r="AP151" s="10">
        <v>0.66548342679127725</v>
      </c>
      <c r="AQ151" s="10">
        <v>0</v>
      </c>
      <c r="AR151" s="10">
        <v>0</v>
      </c>
      <c r="AS151" s="10">
        <v>7.2028174035798317E-4</v>
      </c>
      <c r="AT151" s="10">
        <v>6.39432934147613E-4</v>
      </c>
      <c r="AU151" s="84">
        <v>0.99864028532549443</v>
      </c>
      <c r="AV151" s="84">
        <f t="shared" si="180"/>
        <v>0</v>
      </c>
      <c r="AW151" s="10">
        <v>0.3</v>
      </c>
      <c r="AX151" s="10">
        <f t="shared" si="181"/>
        <v>0.36176518009829028</v>
      </c>
      <c r="AY151" s="10">
        <f t="shared" si="182"/>
        <v>0.20528147116773612</v>
      </c>
      <c r="AZ151" s="10">
        <f t="shared" si="183"/>
        <v>0.19912062967310717</v>
      </c>
      <c r="BA151" s="10">
        <f t="shared" si="184"/>
        <v>0.23383271906086639</v>
      </c>
      <c r="BC151" s="13">
        <f t="shared" si="185"/>
        <v>802.75693463810615</v>
      </c>
      <c r="BD151" s="13">
        <f t="shared" si="186"/>
        <v>455.51958452120647</v>
      </c>
      <c r="BE151" s="13">
        <f t="shared" si="187"/>
        <v>441.84867724462481</v>
      </c>
      <c r="BF151" s="13">
        <f t="shared" si="188"/>
        <v>518.87480359606252</v>
      </c>
      <c r="BH151" s="13">
        <f t="shared" si="189"/>
        <v>850.63349233723181</v>
      </c>
      <c r="BI151" s="13">
        <f t="shared" si="190"/>
        <v>458.79126445885231</v>
      </c>
      <c r="BJ151" s="13">
        <f t="shared" si="191"/>
        <v>443.27833926957101</v>
      </c>
      <c r="BK151" s="13">
        <f t="shared" si="192"/>
        <v>499.35647513281577</v>
      </c>
      <c r="BL151" s="13">
        <f t="shared" si="193"/>
        <v>2252.0595711984711</v>
      </c>
      <c r="BM151" s="71">
        <f t="shared" si="194"/>
        <v>0.98532029453338221</v>
      </c>
      <c r="BO151" s="13">
        <f t="shared" si="195"/>
        <v>838.1464432096808</v>
      </c>
      <c r="BP151" s="13">
        <f t="shared" si="196"/>
        <v>452.05634382593922</v>
      </c>
      <c r="BQ151" s="13">
        <f t="shared" si="197"/>
        <v>436.77114380936223</v>
      </c>
      <c r="BR151" s="13">
        <f t="shared" si="198"/>
        <v>492.02606915501758</v>
      </c>
    </row>
    <row r="152" spans="1:70" x14ac:dyDescent="0.35">
      <c r="A152">
        <v>71</v>
      </c>
      <c r="B152" t="s">
        <v>200</v>
      </c>
      <c r="C152">
        <v>60466</v>
      </c>
      <c r="D152">
        <v>99318</v>
      </c>
      <c r="E152">
        <v>139068</v>
      </c>
      <c r="F152">
        <v>29135</v>
      </c>
      <c r="G152">
        <v>31785</v>
      </c>
      <c r="H152">
        <v>37085</v>
      </c>
      <c r="I152" s="65">
        <f t="shared" si="160"/>
        <v>5300</v>
      </c>
      <c r="J152" s="8">
        <f t="shared" si="161"/>
        <v>7.2938556834962068E-3</v>
      </c>
      <c r="K152" s="65">
        <f t="shared" si="162"/>
        <v>7950</v>
      </c>
      <c r="L152" s="8">
        <f t="shared" si="163"/>
        <v>6.1501614127268886E-3</v>
      </c>
      <c r="M152">
        <v>107271</v>
      </c>
      <c r="N152" s="8">
        <f t="shared" si="164"/>
        <v>5.6000382137574222E-3</v>
      </c>
      <c r="O152" s="3">
        <v>121259.04855714305</v>
      </c>
      <c r="P152" s="8">
        <f t="shared" si="165"/>
        <v>0.87194069489129811</v>
      </c>
      <c r="Q152" s="8">
        <f t="shared" si="166"/>
        <v>1.1761429882650365E-2</v>
      </c>
      <c r="R152" s="8">
        <v>9.9000000000000005E-2</v>
      </c>
      <c r="S152" s="126">
        <f t="shared" si="167"/>
        <v>13767.732</v>
      </c>
      <c r="T152" s="8">
        <f t="shared" si="168"/>
        <v>4.9214884387687808E-3</v>
      </c>
      <c r="U152" s="2">
        <v>0.63510552416099642</v>
      </c>
      <c r="V152" s="2">
        <v>0.36489447583900358</v>
      </c>
      <c r="W152">
        <v>71</v>
      </c>
      <c r="Y152" s="3">
        <f t="shared" si="169"/>
        <v>2186.25</v>
      </c>
      <c r="Z152" s="3">
        <f t="shared" si="170"/>
        <v>60.715019173105752</v>
      </c>
      <c r="AA152" s="3">
        <f t="shared" si="171"/>
        <v>2317.9650191731057</v>
      </c>
      <c r="AB152" s="3"/>
      <c r="AC152" s="3">
        <f t="shared" si="172"/>
        <v>3062.5809861840075</v>
      </c>
      <c r="AD152" s="3">
        <f t="shared" si="173"/>
        <v>1033.2297189812862</v>
      </c>
      <c r="AE152" s="3">
        <f t="shared" si="174"/>
        <v>2469.2243096092884</v>
      </c>
      <c r="AF152" s="3">
        <f t="shared" si="175"/>
        <v>612.63197579733242</v>
      </c>
      <c r="AG152" s="8">
        <f t="shared" si="176"/>
        <v>0</v>
      </c>
      <c r="AH152" s="3">
        <f t="shared" si="177"/>
        <v>0</v>
      </c>
      <c r="AI152" s="3">
        <f t="shared" si="178"/>
        <v>5952.4030389772497</v>
      </c>
      <c r="AJ152" s="67"/>
      <c r="AK152" s="3">
        <f t="shared" si="179"/>
        <v>8270</v>
      </c>
      <c r="AL152" s="5"/>
      <c r="AM152" s="10">
        <v>0.22665114365893974</v>
      </c>
      <c r="AN152" s="10">
        <v>0.18443853919194259</v>
      </c>
      <c r="AO152" s="10">
        <v>0.19834621048450127</v>
      </c>
      <c r="AP152" s="10">
        <v>0.39056410666461644</v>
      </c>
      <c r="AQ152" s="10">
        <v>0.13930108752626044</v>
      </c>
      <c r="AR152" s="10">
        <v>0.55160058350503249</v>
      </c>
      <c r="AS152" s="10">
        <v>0.2562789457638634</v>
      </c>
      <c r="AT152" s="10">
        <v>5.2819383204843716E-2</v>
      </c>
      <c r="AU152" s="84">
        <v>0</v>
      </c>
      <c r="AV152" s="84">
        <f t="shared" si="180"/>
        <v>0.69090167103129296</v>
      </c>
      <c r="AW152" s="10">
        <v>0</v>
      </c>
      <c r="AX152" s="10">
        <f t="shared" si="181"/>
        <v>0.25515805897735649</v>
      </c>
      <c r="AY152" s="10">
        <f t="shared" si="182"/>
        <v>0.1449147546262976</v>
      </c>
      <c r="AZ152" s="10">
        <f t="shared" si="183"/>
        <v>0.16564271026699268</v>
      </c>
      <c r="BA152" s="10">
        <f t="shared" si="184"/>
        <v>0.43428447612935323</v>
      </c>
      <c r="BC152" s="13">
        <f t="shared" si="185"/>
        <v>2110.1571477427383</v>
      </c>
      <c r="BD152" s="13">
        <f t="shared" si="186"/>
        <v>1198.4450207594812</v>
      </c>
      <c r="BE152" s="13">
        <f t="shared" si="187"/>
        <v>1369.8652139080295</v>
      </c>
      <c r="BF152" s="13">
        <f t="shared" si="188"/>
        <v>3591.5326175897512</v>
      </c>
      <c r="BH152" s="13">
        <f t="shared" si="189"/>
        <v>2236.0072725799309</v>
      </c>
      <c r="BI152" s="13">
        <f t="shared" si="190"/>
        <v>1207.0526167093053</v>
      </c>
      <c r="BJ152" s="13">
        <f t="shared" si="191"/>
        <v>1374.2976007781951</v>
      </c>
      <c r="BK152" s="13">
        <f t="shared" si="192"/>
        <v>3456.4312158050661</v>
      </c>
      <c r="BL152" s="13">
        <f t="shared" si="193"/>
        <v>8273.7887058724973</v>
      </c>
      <c r="BM152" s="71">
        <f t="shared" si="194"/>
        <v>0.99954208331791117</v>
      </c>
      <c r="BO152" s="13">
        <f t="shared" si="195"/>
        <v>2234.9833675485447</v>
      </c>
      <c r="BP152" s="13">
        <f t="shared" si="196"/>
        <v>1206.4998871799551</v>
      </c>
      <c r="BQ152" s="13">
        <f t="shared" si="197"/>
        <v>1373.6682869806441</v>
      </c>
      <c r="BR152" s="13">
        <f t="shared" si="198"/>
        <v>3454.8484582908563</v>
      </c>
    </row>
    <row r="153" spans="1:70" x14ac:dyDescent="0.35">
      <c r="A153">
        <v>65</v>
      </c>
      <c r="B153" t="s">
        <v>177</v>
      </c>
      <c r="C153">
        <v>62000</v>
      </c>
      <c r="D153">
        <v>325278</v>
      </c>
      <c r="E153">
        <v>395798</v>
      </c>
      <c r="F153">
        <v>98860</v>
      </c>
      <c r="G153">
        <v>105649</v>
      </c>
      <c r="H153">
        <v>115057</v>
      </c>
      <c r="I153" s="65">
        <f t="shared" si="160"/>
        <v>9408</v>
      </c>
      <c r="J153" s="8">
        <f t="shared" si="161"/>
        <v>1.2947281937798549E-2</v>
      </c>
      <c r="K153" s="65">
        <f t="shared" si="162"/>
        <v>16197</v>
      </c>
      <c r="L153" s="8">
        <f t="shared" si="163"/>
        <v>1.2530083572570743E-2</v>
      </c>
      <c r="M153">
        <v>328101</v>
      </c>
      <c r="N153" s="8">
        <f t="shared" si="164"/>
        <v>1.7128377082082053E-2</v>
      </c>
      <c r="O153" s="3">
        <v>151925.00274566951</v>
      </c>
      <c r="P153" s="8">
        <f t="shared" si="165"/>
        <v>0.38384479645089037</v>
      </c>
      <c r="Q153" s="8">
        <f t="shared" si="166"/>
        <v>1.4735850961032443E-2</v>
      </c>
      <c r="R153" s="8">
        <v>0.1</v>
      </c>
      <c r="S153" s="126">
        <f t="shared" si="167"/>
        <v>39579.800000000003</v>
      </c>
      <c r="T153" s="8">
        <f t="shared" si="168"/>
        <v>1.4148410799162897E-2</v>
      </c>
      <c r="U153" s="2">
        <v>0.5421988700068151</v>
      </c>
      <c r="V153" s="2">
        <v>0.4578011299931849</v>
      </c>
      <c r="W153">
        <v>131</v>
      </c>
      <c r="Y153" s="3">
        <f t="shared" si="169"/>
        <v>5600.9249999999993</v>
      </c>
      <c r="Z153" s="3">
        <f t="shared" si="170"/>
        <v>173.75771779024774</v>
      </c>
      <c r="AA153" s="3">
        <f t="shared" si="171"/>
        <v>5905.6827177902469</v>
      </c>
      <c r="AB153" s="3"/>
      <c r="AC153" s="3">
        <f t="shared" si="172"/>
        <v>5436.3701732111585</v>
      </c>
      <c r="AD153" s="3">
        <f t="shared" si="173"/>
        <v>2970.3531149019686</v>
      </c>
      <c r="AE153" s="3">
        <f t="shared" si="174"/>
        <v>3093.6817868918261</v>
      </c>
      <c r="AF153" s="3">
        <f t="shared" si="175"/>
        <v>556.38320941642087</v>
      </c>
      <c r="AG153" s="8">
        <f t="shared" si="176"/>
        <v>2.8884261760195339E-2</v>
      </c>
      <c r="AH153" s="3">
        <f t="shared" si="177"/>
        <v>3288.9816905349185</v>
      </c>
      <c r="AI153" s="3">
        <f t="shared" si="178"/>
        <v>14233.003556123451</v>
      </c>
      <c r="AJ153" s="67"/>
      <c r="AK153" s="3">
        <f t="shared" si="179"/>
        <v>20139</v>
      </c>
      <c r="AL153" s="5"/>
      <c r="AM153" s="10">
        <v>0.23847332094884252</v>
      </c>
      <c r="AN153" s="10">
        <v>0.1522813377448502</v>
      </c>
      <c r="AO153" s="10">
        <v>0.18383006690556267</v>
      </c>
      <c r="AP153" s="10">
        <v>0.42541527440074461</v>
      </c>
      <c r="AQ153" s="10">
        <v>0.16707719937451579</v>
      </c>
      <c r="AR153" s="10">
        <v>0.17374025728847409</v>
      </c>
      <c r="AS153" s="10">
        <v>0.35967166250833049</v>
      </c>
      <c r="AT153" s="10">
        <v>0.1691392615913862</v>
      </c>
      <c r="AU153" s="84">
        <v>0.1303716192372934</v>
      </c>
      <c r="AV153" s="84">
        <f t="shared" si="180"/>
        <v>0.3408174566629899</v>
      </c>
      <c r="AW153" s="10">
        <v>0</v>
      </c>
      <c r="AX153" s="10">
        <f t="shared" si="181"/>
        <v>0.25083797519895773</v>
      </c>
      <c r="AY153" s="10">
        <f t="shared" si="182"/>
        <v>0.16513263369992037</v>
      </c>
      <c r="AZ153" s="10">
        <f t="shared" si="183"/>
        <v>0.17005660161924097</v>
      </c>
      <c r="BA153" s="10">
        <f t="shared" si="184"/>
        <v>0.41397278948188093</v>
      </c>
      <c r="BC153" s="13">
        <f t="shared" si="185"/>
        <v>5051.6259825318093</v>
      </c>
      <c r="BD153" s="13">
        <f t="shared" si="186"/>
        <v>3325.6061100826964</v>
      </c>
      <c r="BE153" s="13">
        <f t="shared" si="187"/>
        <v>3424.7699000098937</v>
      </c>
      <c r="BF153" s="13">
        <f t="shared" si="188"/>
        <v>8336.9980073755996</v>
      </c>
      <c r="BH153" s="13">
        <f t="shared" si="189"/>
        <v>5352.9058001096146</v>
      </c>
      <c r="BI153" s="13">
        <f t="shared" si="190"/>
        <v>3349.4916227161571</v>
      </c>
      <c r="BJ153" s="13">
        <f t="shared" si="191"/>
        <v>3435.8512129624551</v>
      </c>
      <c r="BK153" s="13">
        <f t="shared" si="192"/>
        <v>8023.3881261911029</v>
      </c>
      <c r="BL153" s="13">
        <f t="shared" si="193"/>
        <v>20161.636761979331</v>
      </c>
      <c r="BM153" s="71">
        <f t="shared" si="194"/>
        <v>0.99887723589872335</v>
      </c>
      <c r="BO153" s="13">
        <f t="shared" si="195"/>
        <v>5346.8957496397361</v>
      </c>
      <c r="BP153" s="13">
        <f t="shared" si="196"/>
        <v>3345.7309337646443</v>
      </c>
      <c r="BQ153" s="13">
        <f t="shared" si="197"/>
        <v>3431.9935625632129</v>
      </c>
      <c r="BR153" s="13">
        <f t="shared" si="198"/>
        <v>8014.3797540324058</v>
      </c>
    </row>
    <row r="154" spans="1:70" x14ac:dyDescent="0.35">
      <c r="A154">
        <v>37</v>
      </c>
      <c r="B154" t="s">
        <v>95</v>
      </c>
      <c r="C154">
        <v>62602</v>
      </c>
      <c r="D154">
        <v>1922</v>
      </c>
      <c r="E154">
        <v>2030</v>
      </c>
      <c r="F154">
        <v>682</v>
      </c>
      <c r="G154">
        <v>704</v>
      </c>
      <c r="H154">
        <v>735</v>
      </c>
      <c r="I154" s="65">
        <f t="shared" si="160"/>
        <v>31</v>
      </c>
      <c r="J154" s="8">
        <f t="shared" si="161"/>
        <v>4.2662174752524984E-5</v>
      </c>
      <c r="K154" s="65">
        <f t="shared" si="162"/>
        <v>53</v>
      </c>
      <c r="L154" s="8">
        <f t="shared" si="163"/>
        <v>4.1001076084845925E-5</v>
      </c>
      <c r="M154">
        <v>1892</v>
      </c>
      <c r="N154" s="8">
        <f t="shared" si="164"/>
        <v>9.8771077928135685E-5</v>
      </c>
      <c r="O154" s="3">
        <v>0</v>
      </c>
      <c r="P154" s="8">
        <f t="shared" si="165"/>
        <v>0</v>
      </c>
      <c r="Q154" s="8">
        <f t="shared" si="166"/>
        <v>0</v>
      </c>
      <c r="R154" s="8">
        <v>7.6799999999999993E-2</v>
      </c>
      <c r="S154" s="126">
        <f t="shared" si="167"/>
        <v>155.904</v>
      </c>
      <c r="T154" s="8">
        <f t="shared" si="168"/>
        <v>5.573029265515976E-5</v>
      </c>
      <c r="U154" s="2">
        <v>0.96585365853658534</v>
      </c>
      <c r="V154" s="2">
        <v>3.4146341463414664E-2</v>
      </c>
      <c r="W154">
        <v>0</v>
      </c>
      <c r="Y154" s="3">
        <f t="shared" si="169"/>
        <v>18.149999999999999</v>
      </c>
      <c r="Z154" s="3">
        <f t="shared" si="170"/>
        <v>0.29394146341463412</v>
      </c>
      <c r="AA154" s="3">
        <f t="shared" si="171"/>
        <v>18.443941463414632</v>
      </c>
      <c r="AB154" s="3"/>
      <c r="AC154" s="3">
        <f t="shared" si="172"/>
        <v>17.913209541830987</v>
      </c>
      <c r="AD154" s="3">
        <f t="shared" si="173"/>
        <v>11.700158465320099</v>
      </c>
      <c r="AE154" s="3">
        <f t="shared" si="174"/>
        <v>0</v>
      </c>
      <c r="AF154" s="3">
        <f t="shared" si="175"/>
        <v>0</v>
      </c>
      <c r="AG154" s="8">
        <f t="shared" si="176"/>
        <v>0</v>
      </c>
      <c r="AH154" s="3">
        <f t="shared" si="177"/>
        <v>0</v>
      </c>
      <c r="AI154" s="3">
        <f t="shared" si="178"/>
        <v>29.613368007151088</v>
      </c>
      <c r="AJ154" s="67"/>
      <c r="AK154" s="3">
        <f t="shared" si="179"/>
        <v>48</v>
      </c>
      <c r="AL154" s="5"/>
      <c r="AM154" s="10">
        <v>7.0139349593495937E-2</v>
      </c>
      <c r="AN154" s="10">
        <v>9.3340000000000006E-2</v>
      </c>
      <c r="AO154" s="10">
        <v>6.002710027100272E-2</v>
      </c>
      <c r="AP154" s="10">
        <v>0.77649355013550136</v>
      </c>
      <c r="AQ154" s="10">
        <v>0</v>
      </c>
      <c r="AR154" s="10">
        <v>0</v>
      </c>
      <c r="AS154" s="10">
        <v>0</v>
      </c>
      <c r="AT154" s="10">
        <v>0</v>
      </c>
      <c r="AU154" s="84">
        <v>1</v>
      </c>
      <c r="AV154" s="84">
        <f t="shared" si="180"/>
        <v>0</v>
      </c>
      <c r="AW154" s="10">
        <v>0.3</v>
      </c>
      <c r="AX154" s="10">
        <f t="shared" si="181"/>
        <v>0.41324718424808016</v>
      </c>
      <c r="AY154" s="10">
        <f t="shared" si="182"/>
        <v>0.19907535182913078</v>
      </c>
      <c r="AZ154" s="10">
        <f t="shared" si="183"/>
        <v>0.2426528435373019</v>
      </c>
      <c r="BA154" s="10">
        <f t="shared" si="184"/>
        <v>0.14502462038548708</v>
      </c>
      <c r="BC154" s="13">
        <f t="shared" si="185"/>
        <v>19.835864843907849</v>
      </c>
      <c r="BD154" s="13">
        <f t="shared" si="186"/>
        <v>9.5556168877982763</v>
      </c>
      <c r="BE154" s="13">
        <f t="shared" si="187"/>
        <v>11.647336489790492</v>
      </c>
      <c r="BF154" s="13">
        <f t="shared" si="188"/>
        <v>6.9611817785033798</v>
      </c>
      <c r="BH154" s="13">
        <f t="shared" si="189"/>
        <v>21.018879137193945</v>
      </c>
      <c r="BI154" s="13">
        <f t="shared" si="190"/>
        <v>9.6242482290752918</v>
      </c>
      <c r="BJ154" s="13">
        <f t="shared" si="191"/>
        <v>11.685023045230839</v>
      </c>
      <c r="BK154" s="13">
        <f t="shared" si="192"/>
        <v>6.6993254858032039</v>
      </c>
      <c r="BL154" s="13">
        <f t="shared" si="193"/>
        <v>49.027475897303276</v>
      </c>
      <c r="BM154" s="71">
        <f t="shared" si="194"/>
        <v>0.97904285549075576</v>
      </c>
      <c r="BO154" s="13">
        <f t="shared" si="195"/>
        <v>20.578383449693433</v>
      </c>
      <c r="BP154" s="13">
        <f t="shared" si="196"/>
        <v>9.4225514681457234</v>
      </c>
      <c r="BQ154" s="13">
        <f t="shared" si="197"/>
        <v>11.440138328678087</v>
      </c>
      <c r="BR154" s="13">
        <f t="shared" si="198"/>
        <v>6.5589267534827629</v>
      </c>
    </row>
    <row r="155" spans="1:70" x14ac:dyDescent="0.35">
      <c r="A155">
        <v>37</v>
      </c>
      <c r="B155" t="s">
        <v>96</v>
      </c>
      <c r="C155">
        <v>62644</v>
      </c>
      <c r="D155">
        <v>8060</v>
      </c>
      <c r="E155">
        <v>8476</v>
      </c>
      <c r="F155">
        <v>2949</v>
      </c>
      <c r="G155">
        <v>3040</v>
      </c>
      <c r="H155">
        <v>3159</v>
      </c>
      <c r="I155" s="65">
        <f t="shared" si="160"/>
        <v>119</v>
      </c>
      <c r="J155" s="8">
        <f t="shared" si="161"/>
        <v>1.6376770308227333E-4</v>
      </c>
      <c r="K155" s="65">
        <f t="shared" si="162"/>
        <v>210</v>
      </c>
      <c r="L155" s="8">
        <f t="shared" si="163"/>
        <v>1.6245709392108762E-4</v>
      </c>
      <c r="M155">
        <v>8247</v>
      </c>
      <c r="N155" s="8">
        <f t="shared" si="164"/>
        <v>4.3053122604298891E-4</v>
      </c>
      <c r="O155" s="3">
        <v>0</v>
      </c>
      <c r="P155" s="8">
        <f t="shared" si="165"/>
        <v>0</v>
      </c>
      <c r="Q155" s="8">
        <f t="shared" si="166"/>
        <v>0</v>
      </c>
      <c r="R155" s="8">
        <v>0.08</v>
      </c>
      <c r="S155" s="126">
        <f t="shared" si="167"/>
        <v>678.08</v>
      </c>
      <c r="T155" s="8">
        <f t="shared" si="168"/>
        <v>2.4239016858843091E-4</v>
      </c>
      <c r="U155" s="2">
        <v>0.92961004626569732</v>
      </c>
      <c r="V155" s="2">
        <v>7.0389953734302679E-2</v>
      </c>
      <c r="W155">
        <v>0</v>
      </c>
      <c r="Y155" s="3">
        <f t="shared" si="169"/>
        <v>75.075000000000003</v>
      </c>
      <c r="Z155" s="3">
        <f t="shared" si="170"/>
        <v>1.3110834021810973</v>
      </c>
      <c r="AA155" s="3">
        <f t="shared" si="171"/>
        <v>76.3860834021811</v>
      </c>
      <c r="AB155" s="3"/>
      <c r="AC155" s="3">
        <f t="shared" si="172"/>
        <v>68.763610821867346</v>
      </c>
      <c r="AD155" s="3">
        <f t="shared" si="173"/>
        <v>50.888004490996082</v>
      </c>
      <c r="AE155" s="3">
        <f t="shared" si="174"/>
        <v>0</v>
      </c>
      <c r="AF155" s="3">
        <f t="shared" si="175"/>
        <v>0</v>
      </c>
      <c r="AG155" s="8">
        <f t="shared" si="176"/>
        <v>0</v>
      </c>
      <c r="AH155" s="3">
        <f t="shared" si="177"/>
        <v>0</v>
      </c>
      <c r="AI155" s="3">
        <f t="shared" si="178"/>
        <v>119.65161531286343</v>
      </c>
      <c r="AJ155" s="67"/>
      <c r="AK155" s="3">
        <f t="shared" si="179"/>
        <v>196</v>
      </c>
      <c r="AL155" s="5"/>
      <c r="AM155" s="10">
        <v>7.495502313284863E-2</v>
      </c>
      <c r="AN155" s="10">
        <v>6.3896860541969608E-2</v>
      </c>
      <c r="AO155" s="10">
        <v>0.1090794227803481</v>
      </c>
      <c r="AP155" s="10">
        <v>0.75206869354483374</v>
      </c>
      <c r="AQ155" s="10">
        <v>0</v>
      </c>
      <c r="AR155" s="10">
        <v>0</v>
      </c>
      <c r="AS155" s="10">
        <v>0</v>
      </c>
      <c r="AT155" s="10">
        <v>5.453330352267646E-4</v>
      </c>
      <c r="AU155" s="84">
        <v>0.99945466696477314</v>
      </c>
      <c r="AV155" s="84">
        <f t="shared" si="180"/>
        <v>0</v>
      </c>
      <c r="AW155" s="10">
        <v>0.3</v>
      </c>
      <c r="AX155" s="10">
        <f t="shared" si="181"/>
        <v>0.40939464541659798</v>
      </c>
      <c r="AY155" s="10">
        <f t="shared" si="182"/>
        <v>0.2226298633955551</v>
      </c>
      <c r="AZ155" s="10">
        <f t="shared" si="183"/>
        <v>0.20341098552982559</v>
      </c>
      <c r="BA155" s="10">
        <f t="shared" si="184"/>
        <v>0.16456450565802117</v>
      </c>
      <c r="BC155" s="13">
        <f t="shared" si="185"/>
        <v>80.241350501653201</v>
      </c>
      <c r="BD155" s="13">
        <f t="shared" si="186"/>
        <v>43.635453225528799</v>
      </c>
      <c r="BE155" s="13">
        <f t="shared" si="187"/>
        <v>39.868553163845817</v>
      </c>
      <c r="BF155" s="13">
        <f t="shared" si="188"/>
        <v>32.254643108972147</v>
      </c>
      <c r="BH155" s="13">
        <f t="shared" si="189"/>
        <v>85.026958051564989</v>
      </c>
      <c r="BI155" s="13">
        <f t="shared" si="190"/>
        <v>43.948856296964465</v>
      </c>
      <c r="BJ155" s="13">
        <f t="shared" si="191"/>
        <v>39.997553338302247</v>
      </c>
      <c r="BK155" s="13">
        <f t="shared" si="192"/>
        <v>31.041331700704539</v>
      </c>
      <c r="BL155" s="13">
        <f t="shared" si="193"/>
        <v>200.01469938753627</v>
      </c>
      <c r="BM155" s="71">
        <f t="shared" si="194"/>
        <v>0.97992797829444711</v>
      </c>
      <c r="BO155" s="13">
        <f t="shared" si="195"/>
        <v>83.320295103996841</v>
      </c>
      <c r="BP155" s="13">
        <f t="shared" si="196"/>
        <v>43.066713899437566</v>
      </c>
      <c r="BQ155" s="13">
        <f t="shared" si="197"/>
        <v>39.194721579526835</v>
      </c>
      <c r="BR155" s="13">
        <f t="shared" si="198"/>
        <v>30.418269417038729</v>
      </c>
    </row>
    <row r="156" spans="1:70" x14ac:dyDescent="0.35">
      <c r="A156">
        <v>37</v>
      </c>
      <c r="B156" t="s">
        <v>97</v>
      </c>
      <c r="C156">
        <v>62896</v>
      </c>
      <c r="D156">
        <v>54987</v>
      </c>
      <c r="E156">
        <v>60257</v>
      </c>
      <c r="F156">
        <v>14462</v>
      </c>
      <c r="G156">
        <v>15342</v>
      </c>
      <c r="H156">
        <v>16508</v>
      </c>
      <c r="I156" s="65">
        <f t="shared" si="160"/>
        <v>1166</v>
      </c>
      <c r="J156" s="8">
        <f t="shared" si="161"/>
        <v>1.6046482503691655E-3</v>
      </c>
      <c r="K156" s="65">
        <f t="shared" si="162"/>
        <v>2046</v>
      </c>
      <c r="L156" s="8">
        <f t="shared" si="163"/>
        <v>1.5827962579168823E-3</v>
      </c>
      <c r="M156">
        <v>55097</v>
      </c>
      <c r="N156" s="8">
        <f t="shared" si="164"/>
        <v>2.876316110257131E-3</v>
      </c>
      <c r="O156" s="3">
        <v>53809.986773266166</v>
      </c>
      <c r="P156" s="8">
        <f t="shared" si="165"/>
        <v>0.89300806169019642</v>
      </c>
      <c r="Q156" s="8">
        <f t="shared" si="166"/>
        <v>5.2192590487123046E-3</v>
      </c>
      <c r="R156" s="8">
        <v>0.1658</v>
      </c>
      <c r="S156" s="126">
        <f t="shared" si="167"/>
        <v>9990.6106</v>
      </c>
      <c r="T156" s="8">
        <f t="shared" si="168"/>
        <v>3.5712980586883034E-3</v>
      </c>
      <c r="U156" s="2">
        <v>0.4951264399154795</v>
      </c>
      <c r="V156" s="2">
        <v>0.50487356008452045</v>
      </c>
      <c r="W156">
        <v>0</v>
      </c>
      <c r="Y156" s="3">
        <f t="shared" si="169"/>
        <v>726</v>
      </c>
      <c r="Z156" s="3">
        <f t="shared" si="170"/>
        <v>23.718837161747665</v>
      </c>
      <c r="AA156" s="3">
        <f t="shared" si="171"/>
        <v>749.71883716174762</v>
      </c>
      <c r="AB156" s="3"/>
      <c r="AC156" s="3">
        <f t="shared" si="172"/>
        <v>673.7678169604817</v>
      </c>
      <c r="AD156" s="3">
        <f t="shared" si="173"/>
        <v>749.76733878095956</v>
      </c>
      <c r="AE156" s="3">
        <f t="shared" si="174"/>
        <v>1095.7444332716243</v>
      </c>
      <c r="AF156" s="3">
        <f t="shared" si="175"/>
        <v>1140.5489863036651</v>
      </c>
      <c r="AG156" s="8">
        <f t="shared" si="176"/>
        <v>8.7905571074006084E-3</v>
      </c>
      <c r="AH156" s="3">
        <f t="shared" si="177"/>
        <v>1000.9596788686168</v>
      </c>
      <c r="AI156" s="3">
        <f t="shared" si="178"/>
        <v>2379.6902815780172</v>
      </c>
      <c r="AJ156" s="67"/>
      <c r="AK156" s="3">
        <f t="shared" si="179"/>
        <v>3129</v>
      </c>
      <c r="AL156" s="5"/>
      <c r="AM156" s="10">
        <v>0.30719918205984598</v>
      </c>
      <c r="AN156" s="10">
        <v>0.18198781269170469</v>
      </c>
      <c r="AO156" s="10">
        <v>0.18776479222048029</v>
      </c>
      <c r="AP156" s="10">
        <v>0.32304821302796904</v>
      </c>
      <c r="AQ156" s="10">
        <v>0.12496038860100957</v>
      </c>
      <c r="AR156" s="10">
        <v>5.2676170144937265E-2</v>
      </c>
      <c r="AS156" s="10">
        <v>0.82197111731551908</v>
      </c>
      <c r="AT156" s="10">
        <v>3.9232393853409764E-4</v>
      </c>
      <c r="AU156" s="84">
        <v>0</v>
      </c>
      <c r="AV156" s="84">
        <f t="shared" si="180"/>
        <v>0.17763655874594683</v>
      </c>
      <c r="AW156" s="10">
        <v>0</v>
      </c>
      <c r="AX156" s="10">
        <f t="shared" si="181"/>
        <v>0.23753262890580776</v>
      </c>
      <c r="AY156" s="10">
        <f t="shared" si="182"/>
        <v>0.13712888684508998</v>
      </c>
      <c r="AZ156" s="10">
        <f t="shared" si="183"/>
        <v>0.1483463736848466</v>
      </c>
      <c r="BA156" s="10">
        <f t="shared" si="184"/>
        <v>0.47699211056425561</v>
      </c>
      <c r="BC156" s="13">
        <f t="shared" si="185"/>
        <v>743.23959584627244</v>
      </c>
      <c r="BD156" s="13">
        <f t="shared" si="186"/>
        <v>429.07628693828656</v>
      </c>
      <c r="BE156" s="13">
        <f t="shared" si="187"/>
        <v>464.17580325988501</v>
      </c>
      <c r="BF156" s="13">
        <f t="shared" si="188"/>
        <v>1492.5083139555559</v>
      </c>
      <c r="BH156" s="13">
        <f t="shared" si="189"/>
        <v>787.56652951623892</v>
      </c>
      <c r="BI156" s="13">
        <f t="shared" si="190"/>
        <v>432.15804308532705</v>
      </c>
      <c r="BJ156" s="13">
        <f t="shared" si="191"/>
        <v>465.67770776474367</v>
      </c>
      <c r="BK156" s="13">
        <f t="shared" si="192"/>
        <v>1436.3651609174494</v>
      </c>
      <c r="BL156" s="13">
        <f t="shared" si="193"/>
        <v>3121.7674412837591</v>
      </c>
      <c r="BM156" s="71">
        <f t="shared" si="194"/>
        <v>1.0023168153465227</v>
      </c>
      <c r="BO156" s="13">
        <f t="shared" si="195"/>
        <v>789.39117573822978</v>
      </c>
      <c r="BP156" s="13">
        <f t="shared" si="196"/>
        <v>433.15927347167036</v>
      </c>
      <c r="BQ156" s="13">
        <f t="shared" si="197"/>
        <v>466.75659702462656</v>
      </c>
      <c r="BR156" s="13">
        <f t="shared" si="198"/>
        <v>1439.6929537654735</v>
      </c>
    </row>
    <row r="157" spans="1:70" x14ac:dyDescent="0.35">
      <c r="A157">
        <v>71</v>
      </c>
      <c r="B157" t="s">
        <v>201</v>
      </c>
      <c r="C157">
        <v>65000</v>
      </c>
      <c r="D157">
        <v>216326</v>
      </c>
      <c r="E157">
        <v>230532</v>
      </c>
      <c r="F157">
        <v>60905</v>
      </c>
      <c r="G157">
        <v>64029</v>
      </c>
      <c r="H157">
        <v>68712</v>
      </c>
      <c r="I157" s="65">
        <f t="shared" si="160"/>
        <v>4683</v>
      </c>
      <c r="J157" s="8">
        <f t="shared" si="161"/>
        <v>6.4447407860024029E-3</v>
      </c>
      <c r="K157" s="65">
        <f t="shared" si="162"/>
        <v>7807</v>
      </c>
      <c r="L157" s="8">
        <f t="shared" si="163"/>
        <v>6.0395358678187192E-3</v>
      </c>
      <c r="M157">
        <v>219233</v>
      </c>
      <c r="N157" s="8">
        <f t="shared" si="164"/>
        <v>1.1444968143456117E-2</v>
      </c>
      <c r="O157" s="3">
        <v>142351.24777391888</v>
      </c>
      <c r="P157" s="8">
        <f t="shared" si="165"/>
        <v>0.6174901869324817</v>
      </c>
      <c r="Q157" s="8">
        <f t="shared" si="166"/>
        <v>1.380725182427724E-2</v>
      </c>
      <c r="R157" s="8">
        <v>8.8950000000000001E-2</v>
      </c>
      <c r="S157" s="126">
        <f t="shared" si="167"/>
        <v>20505.821400000001</v>
      </c>
      <c r="T157" s="8">
        <f t="shared" si="168"/>
        <v>7.3301225610403701E-3</v>
      </c>
      <c r="U157" s="2">
        <v>0.46750852771939494</v>
      </c>
      <c r="V157" s="2">
        <v>0.53249147228060512</v>
      </c>
      <c r="W157">
        <v>352</v>
      </c>
      <c r="Y157" s="3">
        <f t="shared" si="169"/>
        <v>2577.2999999999997</v>
      </c>
      <c r="Z157" s="3">
        <f t="shared" si="170"/>
        <v>86.693159502808115</v>
      </c>
      <c r="AA157" s="3">
        <f t="shared" si="171"/>
        <v>3015.9931595028079</v>
      </c>
      <c r="AB157" s="3"/>
      <c r="AC157" s="3">
        <f t="shared" si="172"/>
        <v>2706.0503317546618</v>
      </c>
      <c r="AD157" s="3">
        <f t="shared" si="173"/>
        <v>1538.9044530066712</v>
      </c>
      <c r="AE157" s="3">
        <f t="shared" si="174"/>
        <v>2898.7293376372927</v>
      </c>
      <c r="AF157" s="3">
        <f t="shared" si="175"/>
        <v>2038.0718190108892</v>
      </c>
      <c r="AG157" s="8">
        <f t="shared" si="176"/>
        <v>0</v>
      </c>
      <c r="AH157" s="3">
        <f t="shared" si="177"/>
        <v>0</v>
      </c>
      <c r="AI157" s="3">
        <f t="shared" si="178"/>
        <v>5105.6123033877366</v>
      </c>
      <c r="AJ157" s="67"/>
      <c r="AK157" s="3">
        <f t="shared" si="179"/>
        <v>8122</v>
      </c>
      <c r="AL157" s="5"/>
      <c r="AM157" s="10">
        <v>0.36157844468180411</v>
      </c>
      <c r="AN157" s="10">
        <v>0.19354379561037796</v>
      </c>
      <c r="AO157" s="10">
        <v>0.17621097015011075</v>
      </c>
      <c r="AP157" s="10">
        <v>0.26866678955770718</v>
      </c>
      <c r="AQ157" s="10">
        <v>0.50321316178115449</v>
      </c>
      <c r="AR157" s="10">
        <v>0.35976556623989014</v>
      </c>
      <c r="AS157" s="10">
        <v>0.12768176807985876</v>
      </c>
      <c r="AT157" s="10">
        <v>8.966789580698532E-4</v>
      </c>
      <c r="AU157" s="84">
        <v>8.4428249410265898E-3</v>
      </c>
      <c r="AV157" s="84">
        <f t="shared" si="180"/>
        <v>0.86297872802104458</v>
      </c>
      <c r="AW157" s="10">
        <v>0.2</v>
      </c>
      <c r="AX157" s="10">
        <f t="shared" si="181"/>
        <v>0.16450987030380701</v>
      </c>
      <c r="AY157" s="10">
        <f t="shared" si="182"/>
        <v>0.13327123719130685</v>
      </c>
      <c r="AZ157" s="10">
        <f t="shared" si="183"/>
        <v>0.1767769118053982</v>
      </c>
      <c r="BA157" s="10">
        <f t="shared" si="184"/>
        <v>0.52544198069948789</v>
      </c>
      <c r="BC157" s="13">
        <f t="shared" si="185"/>
        <v>1336.1491666075206</v>
      </c>
      <c r="BD157" s="13">
        <f t="shared" si="186"/>
        <v>1082.4289884677942</v>
      </c>
      <c r="BE157" s="13">
        <f t="shared" si="187"/>
        <v>1435.7820776834442</v>
      </c>
      <c r="BF157" s="13">
        <f t="shared" si="188"/>
        <v>4267.6397672412404</v>
      </c>
      <c r="BH157" s="13">
        <f t="shared" si="189"/>
        <v>1415.8373261356128</v>
      </c>
      <c r="BI157" s="13">
        <f t="shared" si="190"/>
        <v>1090.2033220548312</v>
      </c>
      <c r="BJ157" s="13">
        <f t="shared" si="191"/>
        <v>1440.4277476113546</v>
      </c>
      <c r="BK157" s="13">
        <f t="shared" si="192"/>
        <v>4107.1054838986365</v>
      </c>
      <c r="BL157" s="13">
        <f t="shared" si="193"/>
        <v>8053.5738797004351</v>
      </c>
      <c r="BM157" s="71">
        <f t="shared" si="194"/>
        <v>1.008496367118707</v>
      </c>
      <c r="BO157" s="13">
        <f t="shared" si="195"/>
        <v>1427.8667998388296</v>
      </c>
      <c r="BP157" s="13">
        <f t="shared" si="196"/>
        <v>1099.4660897130432</v>
      </c>
      <c r="BQ157" s="13">
        <f t="shared" si="197"/>
        <v>1452.6661505630329</v>
      </c>
      <c r="BR157" s="13">
        <f t="shared" si="198"/>
        <v>4142.0009598850947</v>
      </c>
    </row>
    <row r="158" spans="1:70" x14ac:dyDescent="0.35">
      <c r="A158">
        <v>111</v>
      </c>
      <c r="B158" t="s">
        <v>3</v>
      </c>
      <c r="C158">
        <v>65042</v>
      </c>
      <c r="D158">
        <v>108795</v>
      </c>
      <c r="E158">
        <v>123925</v>
      </c>
      <c r="F158">
        <v>41809</v>
      </c>
      <c r="G158">
        <v>43690</v>
      </c>
      <c r="H158">
        <v>46665</v>
      </c>
      <c r="I158" s="65">
        <f t="shared" si="160"/>
        <v>2975</v>
      </c>
      <c r="J158" s="8">
        <f t="shared" si="161"/>
        <v>4.0941925770568328E-3</v>
      </c>
      <c r="K158" s="65">
        <f t="shared" si="162"/>
        <v>4856</v>
      </c>
      <c r="L158" s="8">
        <f t="shared" si="163"/>
        <v>3.7566268956228644E-3</v>
      </c>
      <c r="M158">
        <v>108170</v>
      </c>
      <c r="N158" s="8">
        <f t="shared" si="164"/>
        <v>5.6469701371492801E-3</v>
      </c>
      <c r="O158" s="3">
        <v>66031.037228228568</v>
      </c>
      <c r="P158" s="8">
        <f t="shared" si="165"/>
        <v>0.53283064134136426</v>
      </c>
      <c r="Q158" s="8">
        <f t="shared" si="166"/>
        <v>6.4046306125559458E-3</v>
      </c>
      <c r="R158" s="8">
        <v>2.725E-2</v>
      </c>
      <c r="S158" s="126">
        <f t="shared" si="167"/>
        <v>3376.9562500000002</v>
      </c>
      <c r="T158" s="8">
        <f t="shared" si="168"/>
        <v>1.2071451668730171E-3</v>
      </c>
      <c r="U158" s="2">
        <v>0.53782401259160884</v>
      </c>
      <c r="V158" s="2">
        <v>0.46217598740839116</v>
      </c>
      <c r="W158">
        <v>82</v>
      </c>
      <c r="Y158" s="3">
        <f t="shared" si="169"/>
        <v>1551.8249999999998</v>
      </c>
      <c r="Z158" s="3">
        <f t="shared" si="170"/>
        <v>48.379943808100926</v>
      </c>
      <c r="AA158" s="3">
        <f t="shared" si="171"/>
        <v>1682.2049438081008</v>
      </c>
      <c r="AB158" s="3"/>
      <c r="AC158" s="3">
        <f t="shared" si="172"/>
        <v>1719.0902705466833</v>
      </c>
      <c r="AD158" s="3">
        <f t="shared" si="173"/>
        <v>253.43110667752669</v>
      </c>
      <c r="AE158" s="3">
        <f t="shared" si="174"/>
        <v>1344.6043347092825</v>
      </c>
      <c r="AF158" s="3">
        <f t="shared" si="175"/>
        <v>0</v>
      </c>
      <c r="AG158" s="8">
        <f t="shared" si="176"/>
        <v>0</v>
      </c>
      <c r="AH158" s="3">
        <f t="shared" si="177"/>
        <v>0</v>
      </c>
      <c r="AI158" s="3">
        <f t="shared" si="178"/>
        <v>3317.1257119334923</v>
      </c>
      <c r="AJ158" s="67"/>
      <c r="AK158" s="3">
        <f t="shared" si="179"/>
        <v>4999</v>
      </c>
      <c r="AL158" s="5"/>
      <c r="AM158" s="10">
        <v>0.27905537848605577</v>
      </c>
      <c r="AN158" s="10">
        <v>0.17428619710458576</v>
      </c>
      <c r="AO158" s="10">
        <v>0.2087135890348073</v>
      </c>
      <c r="AP158" s="10">
        <v>0.33794483537455117</v>
      </c>
      <c r="AQ158" s="10">
        <v>0</v>
      </c>
      <c r="AR158" s="10">
        <v>0.14452638532714207</v>
      </c>
      <c r="AS158" s="10">
        <v>0.49707984561786756</v>
      </c>
      <c r="AT158" s="10">
        <v>0.23566184094225107</v>
      </c>
      <c r="AU158" s="84">
        <v>0.12273192811273925</v>
      </c>
      <c r="AV158" s="84">
        <f t="shared" si="180"/>
        <v>0.14452638532714207</v>
      </c>
      <c r="AW158" s="10">
        <v>0</v>
      </c>
      <c r="AX158" s="10">
        <f t="shared" si="181"/>
        <v>0.21206241022150779</v>
      </c>
      <c r="AY158" s="10">
        <f t="shared" si="182"/>
        <v>0.16143121841592734</v>
      </c>
      <c r="AZ158" s="10">
        <f t="shared" si="183"/>
        <v>0.17823394928180095</v>
      </c>
      <c r="BA158" s="10">
        <f t="shared" si="184"/>
        <v>0.4482724220807639</v>
      </c>
      <c r="BC158" s="13">
        <f t="shared" si="185"/>
        <v>1060.0999886973175</v>
      </c>
      <c r="BD158" s="13">
        <f t="shared" si="186"/>
        <v>806.99466086122072</v>
      </c>
      <c r="BE158" s="13">
        <f t="shared" si="187"/>
        <v>890.99151245972291</v>
      </c>
      <c r="BF158" s="13">
        <f t="shared" si="188"/>
        <v>2240.9138379817387</v>
      </c>
      <c r="BH158" s="13">
        <f t="shared" si="189"/>
        <v>1123.3245291350656</v>
      </c>
      <c r="BI158" s="13">
        <f t="shared" si="190"/>
        <v>812.79074149407006</v>
      </c>
      <c r="BJ158" s="13">
        <f t="shared" si="191"/>
        <v>893.87443775862062</v>
      </c>
      <c r="BK158" s="13">
        <f t="shared" si="192"/>
        <v>2156.6181812174673</v>
      </c>
      <c r="BL158" s="13">
        <f t="shared" si="193"/>
        <v>4986.607889605224</v>
      </c>
      <c r="BM158" s="71">
        <f t="shared" si="194"/>
        <v>1.0024850781671861</v>
      </c>
      <c r="BO158" s="13">
        <f t="shared" si="195"/>
        <v>1126.1160783970838</v>
      </c>
      <c r="BP158" s="13">
        <f t="shared" si="196"/>
        <v>814.81059002024801</v>
      </c>
      <c r="BQ158" s="13">
        <f t="shared" si="197"/>
        <v>896.0957856081003</v>
      </c>
      <c r="BR158" s="13">
        <f t="shared" si="198"/>
        <v>2161.9775459745674</v>
      </c>
    </row>
    <row r="159" spans="1:70" x14ac:dyDescent="0.35">
      <c r="A159">
        <v>59</v>
      </c>
      <c r="B159" t="s">
        <v>144</v>
      </c>
      <c r="C159">
        <v>65084</v>
      </c>
      <c r="D159">
        <v>65853</v>
      </c>
      <c r="E159">
        <v>69624</v>
      </c>
      <c r="F159">
        <v>24445</v>
      </c>
      <c r="G159">
        <v>24977</v>
      </c>
      <c r="H159">
        <v>25368</v>
      </c>
      <c r="I159" s="65">
        <f t="shared" si="160"/>
        <v>391</v>
      </c>
      <c r="J159" s="8">
        <f t="shared" si="161"/>
        <v>5.3809388155604085E-4</v>
      </c>
      <c r="K159" s="65">
        <f t="shared" si="162"/>
        <v>923</v>
      </c>
      <c r="L159" s="8">
        <f t="shared" si="163"/>
        <v>7.1403760804363752E-4</v>
      </c>
      <c r="M159">
        <v>65405</v>
      </c>
      <c r="N159" s="8">
        <f t="shared" si="164"/>
        <v>3.4144409893708851E-3</v>
      </c>
      <c r="O159" s="3">
        <v>1203.4796079964513</v>
      </c>
      <c r="P159" s="8">
        <f t="shared" si="165"/>
        <v>1.7285413190802758E-2</v>
      </c>
      <c r="Q159" s="8">
        <f t="shared" si="166"/>
        <v>1.1673059613344621E-4</v>
      </c>
      <c r="R159" s="8">
        <v>2.2700000000000001E-2</v>
      </c>
      <c r="S159" s="126">
        <f t="shared" si="167"/>
        <v>1580.4648000000002</v>
      </c>
      <c r="T159" s="8">
        <f t="shared" si="168"/>
        <v>5.6496155220634846E-4</v>
      </c>
      <c r="U159" s="2">
        <v>0.65691023814370042</v>
      </c>
      <c r="V159" s="2">
        <v>0.34308976185629958</v>
      </c>
      <c r="W159">
        <v>11</v>
      </c>
      <c r="Y159" s="3">
        <f t="shared" si="169"/>
        <v>438.9</v>
      </c>
      <c r="Z159" s="3">
        <f t="shared" si="170"/>
        <v>11.853873376755546</v>
      </c>
      <c r="AA159" s="3">
        <f t="shared" si="171"/>
        <v>461.75387337675551</v>
      </c>
      <c r="AB159" s="3"/>
      <c r="AC159" s="3">
        <f t="shared" si="172"/>
        <v>225.93757841470693</v>
      </c>
      <c r="AD159" s="3">
        <f t="shared" si="173"/>
        <v>118.60945587579819</v>
      </c>
      <c r="AE159" s="3">
        <f t="shared" si="174"/>
        <v>24.50671631967742</v>
      </c>
      <c r="AF159" s="3">
        <f t="shared" si="175"/>
        <v>0</v>
      </c>
      <c r="AG159" s="8">
        <f t="shared" si="176"/>
        <v>0</v>
      </c>
      <c r="AH159" s="3">
        <f t="shared" si="177"/>
        <v>0</v>
      </c>
      <c r="AI159" s="3">
        <f t="shared" si="178"/>
        <v>369.05375061018253</v>
      </c>
      <c r="AJ159" s="67"/>
      <c r="AK159" s="3">
        <f t="shared" si="179"/>
        <v>831</v>
      </c>
      <c r="AL159" s="5"/>
      <c r="AM159" s="10">
        <v>0.19046476287400771</v>
      </c>
      <c r="AN159" s="10">
        <v>0.14503887400773466</v>
      </c>
      <c r="AO159" s="10">
        <v>0.15074580679829025</v>
      </c>
      <c r="AP159" s="10">
        <v>0.51375055631996736</v>
      </c>
      <c r="AQ159" s="10">
        <v>0</v>
      </c>
      <c r="AR159" s="10">
        <v>0</v>
      </c>
      <c r="AS159" s="10">
        <v>0.86017897308183822</v>
      </c>
      <c r="AT159" s="10">
        <v>0.13982102691816187</v>
      </c>
      <c r="AU159" s="84">
        <v>0</v>
      </c>
      <c r="AV159" s="84">
        <f t="shared" si="180"/>
        <v>0</v>
      </c>
      <c r="AW159" s="10">
        <v>0</v>
      </c>
      <c r="AX159" s="10">
        <f t="shared" si="181"/>
        <v>0.27363137732417692</v>
      </c>
      <c r="AY159" s="10">
        <f t="shared" si="182"/>
        <v>0.16613688275386357</v>
      </c>
      <c r="AZ159" s="10">
        <f t="shared" si="183"/>
        <v>0.19153090703153813</v>
      </c>
      <c r="BA159" s="10">
        <f t="shared" si="184"/>
        <v>0.36870083289042138</v>
      </c>
      <c r="BC159" s="13">
        <f t="shared" si="185"/>
        <v>227.387674556391</v>
      </c>
      <c r="BD159" s="13">
        <f t="shared" si="186"/>
        <v>138.05974956846063</v>
      </c>
      <c r="BE159" s="13">
        <f t="shared" si="187"/>
        <v>159.16218374320817</v>
      </c>
      <c r="BF159" s="13">
        <f t="shared" si="188"/>
        <v>306.39039213194019</v>
      </c>
      <c r="BH159" s="13">
        <f t="shared" si="189"/>
        <v>240.9491134567935</v>
      </c>
      <c r="BI159" s="13">
        <f t="shared" si="190"/>
        <v>139.05133660051834</v>
      </c>
      <c r="BJ159" s="13">
        <f t="shared" si="191"/>
        <v>159.67717482867246</v>
      </c>
      <c r="BK159" s="13">
        <f t="shared" si="192"/>
        <v>294.86501400571746</v>
      </c>
      <c r="BL159" s="13">
        <f t="shared" si="193"/>
        <v>834.5426388917017</v>
      </c>
      <c r="BM159" s="71">
        <f t="shared" si="194"/>
        <v>0.99575499354184416</v>
      </c>
      <c r="BO159" s="13">
        <f t="shared" si="195"/>
        <v>239.92628291408249</v>
      </c>
      <c r="BP159" s="13">
        <f t="shared" si="196"/>
        <v>138.46106277863393</v>
      </c>
      <c r="BQ159" s="13">
        <f t="shared" si="197"/>
        <v>158.99934419030467</v>
      </c>
      <c r="BR159" s="13">
        <f t="shared" si="198"/>
        <v>293.61331011697899</v>
      </c>
    </row>
    <row r="160" spans="1:70" x14ac:dyDescent="0.35">
      <c r="A160">
        <v>37</v>
      </c>
      <c r="B160" t="s">
        <v>98</v>
      </c>
      <c r="C160">
        <v>66070</v>
      </c>
      <c r="D160">
        <v>34223</v>
      </c>
      <c r="E160">
        <v>35031</v>
      </c>
      <c r="F160">
        <v>12163</v>
      </c>
      <c r="G160">
        <v>12218</v>
      </c>
      <c r="H160">
        <v>12338</v>
      </c>
      <c r="I160" s="65">
        <f t="shared" si="160"/>
        <v>120</v>
      </c>
      <c r="J160" s="8">
        <f t="shared" si="161"/>
        <v>1.6514390226783865E-4</v>
      </c>
      <c r="K160" s="65">
        <f t="shared" si="162"/>
        <v>175</v>
      </c>
      <c r="L160" s="8">
        <f t="shared" si="163"/>
        <v>1.3538091160090636E-4</v>
      </c>
      <c r="M160">
        <v>34584</v>
      </c>
      <c r="N160" s="8">
        <f t="shared" si="164"/>
        <v>1.8054434244538292E-3</v>
      </c>
      <c r="O160" s="3">
        <v>15170.165512822856</v>
      </c>
      <c r="P160" s="8">
        <f t="shared" si="165"/>
        <v>0.43304974202343227</v>
      </c>
      <c r="Q160" s="8">
        <f t="shared" si="166"/>
        <v>1.471418752747226E-3</v>
      </c>
      <c r="R160" s="8">
        <v>9.8799999999999999E-2</v>
      </c>
      <c r="S160" s="126">
        <f t="shared" si="167"/>
        <v>3461.0628000000002</v>
      </c>
      <c r="T160" s="8">
        <f t="shared" si="168"/>
        <v>1.2372103521518798E-3</v>
      </c>
      <c r="U160" s="2">
        <v>0.71844412290407689</v>
      </c>
      <c r="V160" s="2">
        <v>0.28155587709592311</v>
      </c>
      <c r="W160">
        <v>3</v>
      </c>
      <c r="Y160" s="3">
        <f t="shared" si="169"/>
        <v>45.375</v>
      </c>
      <c r="Z160" s="3">
        <f t="shared" si="170"/>
        <v>1.1277709273129628</v>
      </c>
      <c r="AA160" s="3">
        <f t="shared" si="171"/>
        <v>49.502770927312966</v>
      </c>
      <c r="AB160" s="3"/>
      <c r="AC160" s="3">
        <f t="shared" si="172"/>
        <v>69.341456290958661</v>
      </c>
      <c r="AD160" s="3">
        <f t="shared" si="173"/>
        <v>259.74306764691403</v>
      </c>
      <c r="AE160" s="3">
        <f t="shared" si="174"/>
        <v>308.91337109087084</v>
      </c>
      <c r="AF160" s="3">
        <f t="shared" si="175"/>
        <v>505.44853888985369</v>
      </c>
      <c r="AG160" s="8">
        <f t="shared" si="176"/>
        <v>0</v>
      </c>
      <c r="AH160" s="3">
        <f t="shared" si="177"/>
        <v>0</v>
      </c>
      <c r="AI160" s="3">
        <f t="shared" si="178"/>
        <v>132.54935613888983</v>
      </c>
      <c r="AJ160" s="67"/>
      <c r="AK160" s="3">
        <f t="shared" si="179"/>
        <v>182</v>
      </c>
      <c r="AL160" s="5"/>
      <c r="AM160" s="10">
        <v>0.19540375351093708</v>
      </c>
      <c r="AN160" s="10">
        <v>0.10525281300536216</v>
      </c>
      <c r="AO160" s="10">
        <v>0.15266760859080211</v>
      </c>
      <c r="AP160" s="10">
        <v>0.54667582489289868</v>
      </c>
      <c r="AQ160" s="10">
        <v>0</v>
      </c>
      <c r="AR160" s="10">
        <v>3.2594913828670564E-7</v>
      </c>
      <c r="AS160" s="10">
        <v>0</v>
      </c>
      <c r="AT160" s="10">
        <v>0.99092125406715437</v>
      </c>
      <c r="AU160" s="84">
        <v>9.0784199837073715E-3</v>
      </c>
      <c r="AV160" s="84">
        <f t="shared" si="180"/>
        <v>3.2594913828670564E-7</v>
      </c>
      <c r="AW160" s="10">
        <v>0</v>
      </c>
      <c r="AX160" s="10">
        <f t="shared" si="181"/>
        <v>0.29343034318026218</v>
      </c>
      <c r="AY160" s="10">
        <f t="shared" si="182"/>
        <v>0.17549638668826123</v>
      </c>
      <c r="AZ160" s="10">
        <f t="shared" si="183"/>
        <v>0.16589496549968569</v>
      </c>
      <c r="BA160" s="10">
        <f t="shared" si="184"/>
        <v>0.3651783046317908</v>
      </c>
      <c r="BC160" s="13">
        <f t="shared" si="185"/>
        <v>53.404322458807719</v>
      </c>
      <c r="BD160" s="13">
        <f t="shared" si="186"/>
        <v>31.940342377263544</v>
      </c>
      <c r="BE160" s="13">
        <f t="shared" si="187"/>
        <v>30.192883720942795</v>
      </c>
      <c r="BF160" s="13">
        <f t="shared" si="188"/>
        <v>66.462451442985923</v>
      </c>
      <c r="BH160" s="13">
        <f t="shared" si="189"/>
        <v>56.589365172558267</v>
      </c>
      <c r="BI160" s="13">
        <f t="shared" si="190"/>
        <v>32.169747612314126</v>
      </c>
      <c r="BJ160" s="13">
        <f t="shared" si="191"/>
        <v>30.290576939237866</v>
      </c>
      <c r="BK160" s="13">
        <f t="shared" si="192"/>
        <v>63.962357106652206</v>
      </c>
      <c r="BL160" s="13">
        <f t="shared" si="193"/>
        <v>183.01204683076247</v>
      </c>
      <c r="BM160" s="71">
        <f t="shared" si="194"/>
        <v>0.99447005348397455</v>
      </c>
      <c r="BO160" s="13">
        <f t="shared" si="195"/>
        <v>56.276429009778184</v>
      </c>
      <c r="BP160" s="13">
        <f t="shared" si="196"/>
        <v>31.99185062858399</v>
      </c>
      <c r="BQ160" s="13">
        <f t="shared" si="197"/>
        <v>30.123071668824327</v>
      </c>
      <c r="BR160" s="13">
        <f t="shared" si="198"/>
        <v>63.608648692813496</v>
      </c>
    </row>
    <row r="161" spans="1:70" x14ac:dyDescent="0.35">
      <c r="A161">
        <v>37</v>
      </c>
      <c r="B161" t="s">
        <v>99</v>
      </c>
      <c r="C161">
        <v>66140</v>
      </c>
      <c r="D161">
        <v>24480</v>
      </c>
      <c r="E161">
        <v>27119</v>
      </c>
      <c r="F161">
        <v>6197</v>
      </c>
      <c r="G161">
        <v>6638</v>
      </c>
      <c r="H161">
        <v>7146</v>
      </c>
      <c r="I161" s="65">
        <f t="shared" si="160"/>
        <v>508</v>
      </c>
      <c r="J161" s="8">
        <f t="shared" si="161"/>
        <v>6.9910918626718359E-4</v>
      </c>
      <c r="K161" s="65">
        <f t="shared" si="162"/>
        <v>949</v>
      </c>
      <c r="L161" s="8">
        <f t="shared" si="163"/>
        <v>7.3415134348148647E-4</v>
      </c>
      <c r="M161">
        <v>24918</v>
      </c>
      <c r="N161" s="8">
        <f t="shared" si="164"/>
        <v>1.3008338899647383E-3</v>
      </c>
      <c r="O161" s="3">
        <v>20700.181745976381</v>
      </c>
      <c r="P161" s="8">
        <f t="shared" si="165"/>
        <v>0.76330918344984622</v>
      </c>
      <c r="Q161" s="8">
        <f t="shared" si="166"/>
        <v>2.007798502960284E-3</v>
      </c>
      <c r="R161" s="8">
        <v>9.8350000000000007E-2</v>
      </c>
      <c r="S161" s="126">
        <f t="shared" si="167"/>
        <v>2667.1536500000002</v>
      </c>
      <c r="T161" s="8">
        <f t="shared" si="168"/>
        <v>9.5341526497573861E-4</v>
      </c>
      <c r="U161" s="2">
        <v>0.54136661865898539</v>
      </c>
      <c r="V161" s="2">
        <v>0.45863338134101461</v>
      </c>
      <c r="W161">
        <v>0</v>
      </c>
      <c r="Y161" s="3">
        <f t="shared" si="169"/>
        <v>363.82499999999999</v>
      </c>
      <c r="Z161" s="3">
        <f t="shared" si="170"/>
        <v>11.297555148823811</v>
      </c>
      <c r="AA161" s="3">
        <f t="shared" si="171"/>
        <v>375.12255514882378</v>
      </c>
      <c r="AB161" s="3"/>
      <c r="AC161" s="3">
        <f t="shared" si="172"/>
        <v>293.54549829839164</v>
      </c>
      <c r="AD161" s="3">
        <f t="shared" si="173"/>
        <v>200.16240992121371</v>
      </c>
      <c r="AE161" s="3">
        <f t="shared" si="174"/>
        <v>421.52229123262708</v>
      </c>
      <c r="AF161" s="3">
        <f t="shared" si="175"/>
        <v>303.1100769677621</v>
      </c>
      <c r="AG161" s="8">
        <f t="shared" si="176"/>
        <v>0</v>
      </c>
      <c r="AH161" s="3">
        <f t="shared" si="177"/>
        <v>0</v>
      </c>
      <c r="AI161" s="3">
        <f t="shared" si="178"/>
        <v>612.12012248447036</v>
      </c>
      <c r="AJ161" s="67"/>
      <c r="AK161" s="3">
        <f t="shared" si="179"/>
        <v>987</v>
      </c>
      <c r="AL161" s="5"/>
      <c r="AM161" s="10">
        <v>0.29431171387421989</v>
      </c>
      <c r="AN161" s="10">
        <v>0.15406434629540727</v>
      </c>
      <c r="AO161" s="10">
        <v>0.16877219821838163</v>
      </c>
      <c r="AP161" s="10">
        <v>0.38285174161199126</v>
      </c>
      <c r="AQ161" s="10">
        <v>0</v>
      </c>
      <c r="AR161" s="10">
        <v>0.45691750471587045</v>
      </c>
      <c r="AS161" s="10">
        <v>0.54308249528412955</v>
      </c>
      <c r="AT161" s="10">
        <v>0</v>
      </c>
      <c r="AU161" s="84">
        <v>0</v>
      </c>
      <c r="AV161" s="84">
        <f t="shared" si="180"/>
        <v>0.45691750471587045</v>
      </c>
      <c r="AW161" s="10">
        <v>0</v>
      </c>
      <c r="AX161" s="10">
        <f t="shared" si="181"/>
        <v>0.2439763629986208</v>
      </c>
      <c r="AY161" s="10">
        <f t="shared" si="182"/>
        <v>0.1510906200432387</v>
      </c>
      <c r="AZ161" s="10">
        <f t="shared" si="183"/>
        <v>0.15784267068589591</v>
      </c>
      <c r="BA161" s="10">
        <f t="shared" si="184"/>
        <v>0.44709034627224453</v>
      </c>
      <c r="BC161" s="13">
        <f t="shared" si="185"/>
        <v>240.80467027963874</v>
      </c>
      <c r="BD161" s="13">
        <f t="shared" si="186"/>
        <v>149.1264419826766</v>
      </c>
      <c r="BE161" s="13">
        <f t="shared" si="187"/>
        <v>155.79071596697926</v>
      </c>
      <c r="BF161" s="13">
        <f t="shared" si="188"/>
        <v>441.27817177070534</v>
      </c>
      <c r="BH161" s="13">
        <f t="shared" si="189"/>
        <v>255.16630104656502</v>
      </c>
      <c r="BI161" s="13">
        <f t="shared" si="190"/>
        <v>150.19751335915768</v>
      </c>
      <c r="BJ161" s="13">
        <f t="shared" si="191"/>
        <v>156.29479820582651</v>
      </c>
      <c r="BK161" s="13">
        <f t="shared" si="192"/>
        <v>424.67876813694022</v>
      </c>
      <c r="BL161" s="13">
        <f t="shared" si="193"/>
        <v>986.33738074848941</v>
      </c>
      <c r="BM161" s="71">
        <f t="shared" si="194"/>
        <v>1.0006717977686375</v>
      </c>
      <c r="BO161" s="13">
        <f t="shared" si="195"/>
        <v>255.33772119823959</v>
      </c>
      <c r="BP161" s="13">
        <f t="shared" si="196"/>
        <v>150.29841571348726</v>
      </c>
      <c r="BQ161" s="13">
        <f t="shared" si="197"/>
        <v>156.39979670251083</v>
      </c>
      <c r="BR161" s="13">
        <f t="shared" si="198"/>
        <v>424.96406638576235</v>
      </c>
    </row>
    <row r="162" spans="1:70" x14ac:dyDescent="0.35">
      <c r="A162">
        <v>37</v>
      </c>
      <c r="B162" t="s">
        <v>100</v>
      </c>
      <c r="C162">
        <v>67042</v>
      </c>
      <c r="D162">
        <v>40680</v>
      </c>
      <c r="E162">
        <v>45836</v>
      </c>
      <c r="F162">
        <v>12992</v>
      </c>
      <c r="G162">
        <v>14131</v>
      </c>
      <c r="H162">
        <v>15269</v>
      </c>
      <c r="I162" s="65">
        <f t="shared" si="160"/>
        <v>1138</v>
      </c>
      <c r="J162" s="8">
        <f t="shared" si="161"/>
        <v>1.5661146731733365E-3</v>
      </c>
      <c r="K162" s="65">
        <f t="shared" si="162"/>
        <v>2277</v>
      </c>
      <c r="L162" s="8">
        <f t="shared" si="163"/>
        <v>1.7614990612300787E-3</v>
      </c>
      <c r="M162">
        <v>41178</v>
      </c>
      <c r="N162" s="8">
        <f t="shared" si="164"/>
        <v>2.1496804687763061E-3</v>
      </c>
      <c r="O162" s="3">
        <v>18886.447464567249</v>
      </c>
      <c r="P162" s="8">
        <f t="shared" si="165"/>
        <v>0.41204397121405117</v>
      </c>
      <c r="Q162" s="8">
        <f t="shared" si="166"/>
        <v>1.8318767154286918E-3</v>
      </c>
      <c r="R162" s="8">
        <v>0.1439</v>
      </c>
      <c r="S162" s="126">
        <f t="shared" si="167"/>
        <v>6595.8004000000001</v>
      </c>
      <c r="T162" s="8">
        <f t="shared" si="168"/>
        <v>2.3577707216429328E-3</v>
      </c>
      <c r="U162" s="2">
        <v>0.45167088814445627</v>
      </c>
      <c r="V162" s="2">
        <v>0.54832911185554378</v>
      </c>
      <c r="W162">
        <v>114</v>
      </c>
      <c r="Y162" s="3">
        <f t="shared" si="169"/>
        <v>939.67499999999995</v>
      </c>
      <c r="Z162" s="3">
        <f t="shared" si="170"/>
        <v>32.128915536400037</v>
      </c>
      <c r="AA162" s="3">
        <f t="shared" si="171"/>
        <v>1085.8039155363999</v>
      </c>
      <c r="AB162" s="3"/>
      <c r="AC162" s="3">
        <f t="shared" si="172"/>
        <v>657.58814382592459</v>
      </c>
      <c r="AD162" s="3">
        <f t="shared" si="173"/>
        <v>494.99634317029518</v>
      </c>
      <c r="AE162" s="3">
        <f t="shared" si="174"/>
        <v>384.58882662015594</v>
      </c>
      <c r="AF162" s="3">
        <f t="shared" si="175"/>
        <v>254.21898155423969</v>
      </c>
      <c r="AG162" s="8">
        <f t="shared" si="176"/>
        <v>4.1896474370716249E-3</v>
      </c>
      <c r="AH162" s="3">
        <f t="shared" si="177"/>
        <v>477.06511680054558</v>
      </c>
      <c r="AI162" s="3">
        <f t="shared" si="178"/>
        <v>1760.0194488626817</v>
      </c>
      <c r="AJ162" s="67"/>
      <c r="AK162" s="3">
        <f t="shared" si="179"/>
        <v>2846</v>
      </c>
      <c r="AL162" s="5"/>
      <c r="AM162" s="10">
        <v>0.24977699158427974</v>
      </c>
      <c r="AN162" s="10">
        <v>0.18307487539831688</v>
      </c>
      <c r="AO162" s="10">
        <v>0.17659271726992942</v>
      </c>
      <c r="AP162" s="10">
        <v>0.39055541574747399</v>
      </c>
      <c r="AQ162" s="10">
        <v>0</v>
      </c>
      <c r="AR162" s="10">
        <v>0</v>
      </c>
      <c r="AS162" s="10">
        <v>0.1158269686620113</v>
      </c>
      <c r="AT162" s="10">
        <v>0.81863184228277275</v>
      </c>
      <c r="AU162" s="84">
        <v>6.5541189055215957E-2</v>
      </c>
      <c r="AV162" s="84">
        <f t="shared" si="180"/>
        <v>0</v>
      </c>
      <c r="AW162" s="10">
        <v>0</v>
      </c>
      <c r="AX162" s="10">
        <f t="shared" si="181"/>
        <v>0.26624372414359088</v>
      </c>
      <c r="AY162" s="10">
        <f t="shared" si="182"/>
        <v>0.13658535549178388</v>
      </c>
      <c r="AZ162" s="10">
        <f t="shared" si="183"/>
        <v>0.15393241116012202</v>
      </c>
      <c r="BA162" s="10">
        <f t="shared" si="184"/>
        <v>0.44323850920450314</v>
      </c>
      <c r="BC162" s="13">
        <f t="shared" si="185"/>
        <v>757.72963891265965</v>
      </c>
      <c r="BD162" s="13">
        <f t="shared" si="186"/>
        <v>388.72192172961695</v>
      </c>
      <c r="BE162" s="13">
        <f t="shared" si="187"/>
        <v>438.09164216170728</v>
      </c>
      <c r="BF162" s="13">
        <f t="shared" si="188"/>
        <v>1261.4567971960159</v>
      </c>
      <c r="BH162" s="13">
        <f t="shared" si="189"/>
        <v>802.92076117196973</v>
      </c>
      <c r="BI162" s="13">
        <f t="shared" si="190"/>
        <v>391.51384057539536</v>
      </c>
      <c r="BJ162" s="13">
        <f t="shared" si="191"/>
        <v>439.50914778410873</v>
      </c>
      <c r="BK162" s="13">
        <f t="shared" si="192"/>
        <v>1214.0050266740566</v>
      </c>
      <c r="BL162" s="13">
        <f t="shared" si="193"/>
        <v>2847.9487762055305</v>
      </c>
      <c r="BM162" s="71">
        <f t="shared" si="194"/>
        <v>0.99931572638461319</v>
      </c>
      <c r="BO162" s="13">
        <f t="shared" si="195"/>
        <v>802.37134367985345</v>
      </c>
      <c r="BP162" s="13">
        <f t="shared" si="196"/>
        <v>391.24593798423086</v>
      </c>
      <c r="BQ162" s="13">
        <f t="shared" si="197"/>
        <v>439.2084032705589</v>
      </c>
      <c r="BR162" s="13">
        <f t="shared" si="198"/>
        <v>1213.1743150653565</v>
      </c>
    </row>
    <row r="163" spans="1:70" x14ac:dyDescent="0.35">
      <c r="A163">
        <v>65</v>
      </c>
      <c r="B163" t="s">
        <v>178</v>
      </c>
      <c r="C163">
        <v>67112</v>
      </c>
      <c r="D163">
        <v>44751</v>
      </c>
      <c r="E163">
        <v>69861</v>
      </c>
      <c r="F163">
        <v>15583</v>
      </c>
      <c r="G163">
        <v>19353</v>
      </c>
      <c r="H163">
        <v>24964</v>
      </c>
      <c r="I163" s="65">
        <f t="shared" si="160"/>
        <v>5611</v>
      </c>
      <c r="J163" s="8">
        <f t="shared" si="161"/>
        <v>7.7218536302070219E-3</v>
      </c>
      <c r="K163" s="65">
        <f t="shared" si="162"/>
        <v>9381</v>
      </c>
      <c r="L163" s="8">
        <f t="shared" si="163"/>
        <v>7.2571904670177285E-3</v>
      </c>
      <c r="M163">
        <v>48878</v>
      </c>
      <c r="N163" s="8">
        <f t="shared" si="164"/>
        <v>2.5516557859256955E-3</v>
      </c>
      <c r="O163" s="3">
        <v>0</v>
      </c>
      <c r="P163" s="8">
        <f t="shared" si="165"/>
        <v>0</v>
      </c>
      <c r="Q163" s="8">
        <f t="shared" si="166"/>
        <v>0</v>
      </c>
      <c r="R163" s="8">
        <v>1.7749999999999998E-2</v>
      </c>
      <c r="S163" s="126">
        <f t="shared" si="167"/>
        <v>1240.0327499999999</v>
      </c>
      <c r="T163" s="8">
        <f t="shared" si="168"/>
        <v>4.4326885814015385E-4</v>
      </c>
      <c r="U163" s="2">
        <v>0.6494593101270818</v>
      </c>
      <c r="V163" s="2">
        <v>0.3505406898729182</v>
      </c>
      <c r="W163">
        <v>4</v>
      </c>
      <c r="Y163" s="3">
        <f t="shared" si="169"/>
        <v>3110.25</v>
      </c>
      <c r="Z163" s="3">
        <f t="shared" si="170"/>
        <v>84.813171323703529</v>
      </c>
      <c r="AA163" s="3">
        <f t="shared" si="171"/>
        <v>3199.0631713237035</v>
      </c>
      <c r="AB163" s="3"/>
      <c r="AC163" s="3">
        <f t="shared" si="172"/>
        <v>3242.2909270714085</v>
      </c>
      <c r="AD163" s="3">
        <f t="shared" si="173"/>
        <v>93.060984177356957</v>
      </c>
      <c r="AE163" s="3">
        <f t="shared" si="174"/>
        <v>0</v>
      </c>
      <c r="AF163" s="3">
        <f t="shared" si="175"/>
        <v>0</v>
      </c>
      <c r="AG163" s="8">
        <f t="shared" si="176"/>
        <v>0</v>
      </c>
      <c r="AH163" s="3">
        <f t="shared" si="177"/>
        <v>0</v>
      </c>
      <c r="AI163" s="3">
        <f t="shared" si="178"/>
        <v>3335.3519112487656</v>
      </c>
      <c r="AJ163" s="67"/>
      <c r="AK163" s="3">
        <f t="shared" si="179"/>
        <v>6534</v>
      </c>
      <c r="AL163" s="5"/>
      <c r="AM163" s="10">
        <v>0.29281143736680082</v>
      </c>
      <c r="AN163" s="10">
        <v>0.2107062672665562</v>
      </c>
      <c r="AO163" s="10">
        <v>0.19518509958691813</v>
      </c>
      <c r="AP163" s="10">
        <v>0.3012971957797248</v>
      </c>
      <c r="AQ163" s="10">
        <v>0.21191341365481714</v>
      </c>
      <c r="AR163" s="10">
        <v>0.39583494135523001</v>
      </c>
      <c r="AS163" s="10">
        <v>0.37176599119585474</v>
      </c>
      <c r="AT163" s="10">
        <v>2.0485653794098224E-2</v>
      </c>
      <c r="AU163" s="84">
        <v>0</v>
      </c>
      <c r="AV163" s="84">
        <f t="shared" si="180"/>
        <v>0.60774835501004709</v>
      </c>
      <c r="AW163" s="10">
        <v>0</v>
      </c>
      <c r="AX163" s="10">
        <f t="shared" si="181"/>
        <v>0.22366891698997859</v>
      </c>
      <c r="AY163" s="10">
        <f t="shared" si="182"/>
        <v>0.13592016893906739</v>
      </c>
      <c r="AZ163" s="10">
        <f t="shared" si="183"/>
        <v>0.16437908527856321</v>
      </c>
      <c r="BA163" s="10">
        <f t="shared" si="184"/>
        <v>0.47603182879239081</v>
      </c>
      <c r="BC163" s="13">
        <f t="shared" si="185"/>
        <v>1461.4527036125201</v>
      </c>
      <c r="BD163" s="13">
        <f t="shared" si="186"/>
        <v>888.10238384786635</v>
      </c>
      <c r="BE163" s="13">
        <f t="shared" si="187"/>
        <v>1074.0529432101321</v>
      </c>
      <c r="BF163" s="13">
        <f t="shared" si="188"/>
        <v>3110.3919693294815</v>
      </c>
      <c r="BH163" s="13">
        <f t="shared" si="189"/>
        <v>1548.6139870221627</v>
      </c>
      <c r="BI163" s="13">
        <f t="shared" si="190"/>
        <v>894.48100476899435</v>
      </c>
      <c r="BJ163" s="13">
        <f t="shared" si="191"/>
        <v>1077.5281888875998</v>
      </c>
      <c r="BK163" s="13">
        <f t="shared" si="192"/>
        <v>2993.3894637422582</v>
      </c>
      <c r="BL163" s="13">
        <f t="shared" si="193"/>
        <v>6514.0126444210146</v>
      </c>
      <c r="BM163" s="71">
        <f t="shared" si="194"/>
        <v>1.0030683630305974</v>
      </c>
      <c r="BO163" s="13">
        <f t="shared" si="195"/>
        <v>1553.3656969286076</v>
      </c>
      <c r="BP163" s="13">
        <f t="shared" si="196"/>
        <v>897.22559721559924</v>
      </c>
      <c r="BQ163" s="13">
        <f t="shared" si="197"/>
        <v>1080.834436546809</v>
      </c>
      <c r="BR163" s="13">
        <f t="shared" si="198"/>
        <v>3002.5742693089846</v>
      </c>
    </row>
    <row r="164" spans="1:70" x14ac:dyDescent="0.35">
      <c r="A164">
        <v>59</v>
      </c>
      <c r="B164" t="s">
        <v>145</v>
      </c>
      <c r="C164">
        <v>68028</v>
      </c>
      <c r="D164">
        <v>36144</v>
      </c>
      <c r="E164">
        <v>41917</v>
      </c>
      <c r="F164">
        <v>12077</v>
      </c>
      <c r="G164">
        <v>12405</v>
      </c>
      <c r="H164">
        <v>13366</v>
      </c>
      <c r="I164" s="65">
        <f t="shared" si="160"/>
        <v>961</v>
      </c>
      <c r="J164" s="8">
        <f t="shared" si="161"/>
        <v>1.3225274173282744E-3</v>
      </c>
      <c r="K164" s="65">
        <f t="shared" si="162"/>
        <v>1289</v>
      </c>
      <c r="L164" s="8">
        <f t="shared" si="163"/>
        <v>9.9717711459181881E-4</v>
      </c>
      <c r="M164">
        <v>36821</v>
      </c>
      <c r="N164" s="8">
        <f t="shared" si="164"/>
        <v>1.922225084773723E-3</v>
      </c>
      <c r="O164" s="3">
        <v>5435.6257493039138</v>
      </c>
      <c r="P164" s="8">
        <f t="shared" si="165"/>
        <v>0.1296759250257393</v>
      </c>
      <c r="Q164" s="8">
        <f t="shared" si="166"/>
        <v>5.2722441648253267E-4</v>
      </c>
      <c r="R164" s="8">
        <v>4.07E-2</v>
      </c>
      <c r="S164" s="126">
        <f t="shared" si="167"/>
        <v>1706.0219</v>
      </c>
      <c r="T164" s="8">
        <f t="shared" si="168"/>
        <v>6.0984387676462238E-4</v>
      </c>
      <c r="U164" s="2">
        <v>0.74176138686728266</v>
      </c>
      <c r="V164" s="2">
        <v>0.25823861313271734</v>
      </c>
      <c r="W164">
        <v>0</v>
      </c>
      <c r="Y164" s="3">
        <f t="shared" si="169"/>
        <v>270.59999999999997</v>
      </c>
      <c r="Z164" s="3">
        <f t="shared" si="170"/>
        <v>6.5047779049799654</v>
      </c>
      <c r="AA164" s="3">
        <f t="shared" si="171"/>
        <v>277.10477790497993</v>
      </c>
      <c r="AB164" s="3"/>
      <c r="AC164" s="3">
        <f t="shared" si="172"/>
        <v>555.30949579676053</v>
      </c>
      <c r="AD164" s="3">
        <f t="shared" si="173"/>
        <v>128.03216450704585</v>
      </c>
      <c r="AE164" s="3">
        <f t="shared" si="174"/>
        <v>110.68682624368807</v>
      </c>
      <c r="AF164" s="3">
        <f t="shared" si="175"/>
        <v>0</v>
      </c>
      <c r="AG164" s="8">
        <f t="shared" si="176"/>
        <v>0</v>
      </c>
      <c r="AH164" s="3">
        <f t="shared" si="177"/>
        <v>0</v>
      </c>
      <c r="AI164" s="3">
        <f t="shared" si="178"/>
        <v>794.02848654749448</v>
      </c>
      <c r="AJ164" s="67"/>
      <c r="AK164" s="3">
        <f t="shared" si="179"/>
        <v>1071</v>
      </c>
      <c r="AL164" s="5"/>
      <c r="AM164" s="10">
        <v>0.25192449096410174</v>
      </c>
      <c r="AN164" s="10">
        <v>0.15206291601929839</v>
      </c>
      <c r="AO164" s="10">
        <v>0.18596132864502415</v>
      </c>
      <c r="AP164" s="10">
        <v>0.41005126437157569</v>
      </c>
      <c r="AQ164" s="10">
        <v>0</v>
      </c>
      <c r="AR164" s="10">
        <v>0.4252809054800516</v>
      </c>
      <c r="AS164" s="10">
        <v>0.4048351671428379</v>
      </c>
      <c r="AT164" s="10">
        <v>0.16988392737711056</v>
      </c>
      <c r="AU164" s="84">
        <v>0</v>
      </c>
      <c r="AV164" s="84">
        <f t="shared" si="180"/>
        <v>0.4252809054800516</v>
      </c>
      <c r="AW164" s="10">
        <v>0</v>
      </c>
      <c r="AX164" s="10">
        <f t="shared" si="181"/>
        <v>0.2429015132791299</v>
      </c>
      <c r="AY164" s="10">
        <f t="shared" si="182"/>
        <v>0.16262486174808172</v>
      </c>
      <c r="AZ164" s="10">
        <f t="shared" si="183"/>
        <v>0.17392314610817119</v>
      </c>
      <c r="BA164" s="10">
        <f t="shared" si="184"/>
        <v>0.42055047886461722</v>
      </c>
      <c r="BC164" s="13">
        <f t="shared" si="185"/>
        <v>260.14752072194813</v>
      </c>
      <c r="BD164" s="13">
        <f t="shared" si="186"/>
        <v>174.17122693219551</v>
      </c>
      <c r="BE164" s="13">
        <f t="shared" si="187"/>
        <v>186.27168948185135</v>
      </c>
      <c r="BF164" s="13">
        <f t="shared" si="188"/>
        <v>450.40956286400501</v>
      </c>
      <c r="BH164" s="13">
        <f t="shared" si="189"/>
        <v>275.66276232088086</v>
      </c>
      <c r="BI164" s="13">
        <f t="shared" si="190"/>
        <v>175.42217755700381</v>
      </c>
      <c r="BJ164" s="13">
        <f t="shared" si="191"/>
        <v>186.87439709305312</v>
      </c>
      <c r="BK164" s="13">
        <f t="shared" si="192"/>
        <v>433.46666694761183</v>
      </c>
      <c r="BL164" s="13">
        <f t="shared" si="193"/>
        <v>1071.4260039185497</v>
      </c>
      <c r="BM164" s="71">
        <f t="shared" si="194"/>
        <v>0.99960239538989004</v>
      </c>
      <c r="BO164" s="13">
        <f t="shared" si="195"/>
        <v>275.55315753574644</v>
      </c>
      <c r="BP164" s="13">
        <f t="shared" si="196"/>
        <v>175.35242889049161</v>
      </c>
      <c r="BQ164" s="13">
        <f t="shared" si="197"/>
        <v>186.80009497125741</v>
      </c>
      <c r="BR164" s="13">
        <f t="shared" si="198"/>
        <v>433.29431860250446</v>
      </c>
    </row>
    <row r="165" spans="1:70" x14ac:dyDescent="0.35">
      <c r="A165">
        <v>37</v>
      </c>
      <c r="B165" t="s">
        <v>101</v>
      </c>
      <c r="C165">
        <v>68224</v>
      </c>
      <c r="D165">
        <v>13467</v>
      </c>
      <c r="E165">
        <v>13559</v>
      </c>
      <c r="F165">
        <v>4367</v>
      </c>
      <c r="G165">
        <v>4384</v>
      </c>
      <c r="H165">
        <v>4408</v>
      </c>
      <c r="I165" s="65">
        <f t="shared" si="160"/>
        <v>24</v>
      </c>
      <c r="J165" s="8">
        <f t="shared" si="161"/>
        <v>3.3028780453567729E-5</v>
      </c>
      <c r="K165" s="65">
        <f t="shared" si="162"/>
        <v>41</v>
      </c>
      <c r="L165" s="8">
        <f t="shared" si="163"/>
        <v>3.1717813575069491E-5</v>
      </c>
      <c r="M165">
        <v>13352</v>
      </c>
      <c r="N165" s="8">
        <f t="shared" si="164"/>
        <v>6.9703564085436983E-4</v>
      </c>
      <c r="O165" s="3">
        <v>1293.0554497473531</v>
      </c>
      <c r="P165" s="8">
        <f t="shared" si="165"/>
        <v>9.5365104340095375E-2</v>
      </c>
      <c r="Q165" s="8">
        <f t="shared" si="166"/>
        <v>1.2541893728793037E-4</v>
      </c>
      <c r="R165" s="8">
        <v>0.13575000000000001</v>
      </c>
      <c r="S165" s="126">
        <f t="shared" si="167"/>
        <v>1840.6342500000001</v>
      </c>
      <c r="T165" s="8">
        <f t="shared" si="168"/>
        <v>6.5796314028896308E-4</v>
      </c>
      <c r="U165" s="2">
        <v>0.84296788482834994</v>
      </c>
      <c r="V165" s="2">
        <v>0.15703211517165006</v>
      </c>
      <c r="W165">
        <v>50</v>
      </c>
      <c r="Y165" s="3">
        <f t="shared" si="169"/>
        <v>14.024999999999999</v>
      </c>
      <c r="Z165" s="3">
        <f t="shared" si="170"/>
        <v>0.28745813953488375</v>
      </c>
      <c r="AA165" s="3">
        <f t="shared" si="171"/>
        <v>64.312458139534883</v>
      </c>
      <c r="AB165" s="3"/>
      <c r="AC165" s="3">
        <f t="shared" si="172"/>
        <v>13.868291258191732</v>
      </c>
      <c r="AD165" s="3">
        <f t="shared" si="173"/>
        <v>138.13444428427502</v>
      </c>
      <c r="AE165" s="3">
        <f t="shared" si="174"/>
        <v>26.330768616284466</v>
      </c>
      <c r="AF165" s="3">
        <f t="shared" si="175"/>
        <v>199.99374967134719</v>
      </c>
      <c r="AG165" s="8">
        <f t="shared" si="176"/>
        <v>0</v>
      </c>
      <c r="AH165" s="3">
        <f t="shared" si="177"/>
        <v>0</v>
      </c>
      <c r="AI165" s="3">
        <f t="shared" si="178"/>
        <v>-21.660245512595964</v>
      </c>
      <c r="AJ165" s="67"/>
      <c r="AK165" s="3">
        <f t="shared" si="179"/>
        <v>43</v>
      </c>
      <c r="AL165" s="5"/>
      <c r="AM165" s="10">
        <v>0.13613765227021041</v>
      </c>
      <c r="AN165" s="10">
        <v>5.4881971207087474E-2</v>
      </c>
      <c r="AO165" s="10">
        <v>7.3660125507567384E-2</v>
      </c>
      <c r="AP165" s="10">
        <v>0.73532025101513465</v>
      </c>
      <c r="AQ165" s="10">
        <v>0</v>
      </c>
      <c r="AR165" s="10">
        <v>0</v>
      </c>
      <c r="AS165" s="10">
        <v>0</v>
      </c>
      <c r="AT165" s="10">
        <v>1.6466926465072086E-3</v>
      </c>
      <c r="AU165" s="84">
        <v>0.99835330735349281</v>
      </c>
      <c r="AV165" s="84">
        <f t="shared" si="180"/>
        <v>0</v>
      </c>
      <c r="AW165" s="10">
        <v>0.3</v>
      </c>
      <c r="AX165" s="10">
        <f t="shared" si="181"/>
        <v>0.36044854210670857</v>
      </c>
      <c r="AY165" s="10">
        <f t="shared" si="182"/>
        <v>0.2298417748634608</v>
      </c>
      <c r="AZ165" s="10">
        <f t="shared" si="183"/>
        <v>0.23174642334805018</v>
      </c>
      <c r="BA165" s="10">
        <f t="shared" si="184"/>
        <v>0.17796325968178045</v>
      </c>
      <c r="BC165" s="13">
        <f t="shared" si="185"/>
        <v>15.499287310588468</v>
      </c>
      <c r="BD165" s="13">
        <f t="shared" si="186"/>
        <v>9.8831963191288139</v>
      </c>
      <c r="BE165" s="13">
        <f t="shared" si="187"/>
        <v>9.9650962039661586</v>
      </c>
      <c r="BF165" s="13">
        <f t="shared" si="188"/>
        <v>7.652420166316559</v>
      </c>
      <c r="BH165" s="13">
        <f t="shared" si="189"/>
        <v>16.423667395271565</v>
      </c>
      <c r="BI165" s="13">
        <f t="shared" si="190"/>
        <v>9.9541804353245986</v>
      </c>
      <c r="BJ165" s="13">
        <f t="shared" si="191"/>
        <v>9.9973396401275814</v>
      </c>
      <c r="BK165" s="13">
        <f t="shared" si="192"/>
        <v>7.364561805668127</v>
      </c>
      <c r="BL165" s="13">
        <f t="shared" si="193"/>
        <v>43.739749276391869</v>
      </c>
      <c r="BM165" s="71">
        <f t="shared" si="194"/>
        <v>0.98308748247006661</v>
      </c>
      <c r="BO165" s="13">
        <f t="shared" si="195"/>
        <v>16.145901832543238</v>
      </c>
      <c r="BP165" s="13">
        <f t="shared" si="196"/>
        <v>9.7858301842160511</v>
      </c>
      <c r="BQ165" s="13">
        <f t="shared" si="197"/>
        <v>9.8282594582112264</v>
      </c>
      <c r="BR165" s="13">
        <f t="shared" si="198"/>
        <v>7.240008525029487</v>
      </c>
    </row>
    <row r="166" spans="1:70" x14ac:dyDescent="0.35">
      <c r="A166">
        <v>59</v>
      </c>
      <c r="B166" t="s">
        <v>146</v>
      </c>
      <c r="C166">
        <v>69000</v>
      </c>
      <c r="D166">
        <v>340240</v>
      </c>
      <c r="E166">
        <v>360077</v>
      </c>
      <c r="F166">
        <v>77159</v>
      </c>
      <c r="G166">
        <v>79637</v>
      </c>
      <c r="H166">
        <v>80133</v>
      </c>
      <c r="I166" s="65">
        <f t="shared" si="160"/>
        <v>496</v>
      </c>
      <c r="J166" s="8">
        <f t="shared" si="161"/>
        <v>6.8259479604039974E-4</v>
      </c>
      <c r="K166" s="65">
        <f t="shared" si="162"/>
        <v>2974</v>
      </c>
      <c r="L166" s="8">
        <f t="shared" si="163"/>
        <v>2.3007018920062601E-3</v>
      </c>
      <c r="M166">
        <v>337716</v>
      </c>
      <c r="N166" s="8">
        <f t="shared" si="164"/>
        <v>1.7630324182652365E-2</v>
      </c>
      <c r="O166" s="3">
        <v>323868.16676458315</v>
      </c>
      <c r="P166" s="8">
        <f t="shared" si="165"/>
        <v>0.89944141604318839</v>
      </c>
      <c r="Q166" s="8">
        <f t="shared" si="166"/>
        <v>3.141334836409429E-2</v>
      </c>
      <c r="R166" s="8">
        <v>0.2041</v>
      </c>
      <c r="S166" s="126">
        <f t="shared" si="167"/>
        <v>73491.715700000001</v>
      </c>
      <c r="T166" s="8">
        <f t="shared" si="168"/>
        <v>2.6270748817803259E-2</v>
      </c>
      <c r="U166" s="2">
        <v>0.45368518031060806</v>
      </c>
      <c r="V166" s="2">
        <v>0.54631481968939188</v>
      </c>
      <c r="W166">
        <v>0</v>
      </c>
      <c r="Y166" s="3">
        <f t="shared" si="169"/>
        <v>2044.35</v>
      </c>
      <c r="Z166" s="3">
        <f t="shared" si="170"/>
        <v>69.755304557120283</v>
      </c>
      <c r="AA166" s="3">
        <f t="shared" si="171"/>
        <v>2114.1053045571202</v>
      </c>
      <c r="AB166" s="3"/>
      <c r="AC166" s="3">
        <f t="shared" si="172"/>
        <v>286.6113526692958</v>
      </c>
      <c r="AD166" s="3">
        <f t="shared" si="173"/>
        <v>5515.3473905624815</v>
      </c>
      <c r="AE166" s="3">
        <f t="shared" si="174"/>
        <v>6594.9977341843096</v>
      </c>
      <c r="AF166" s="3">
        <f t="shared" si="175"/>
        <v>11417.215919716709</v>
      </c>
      <c r="AG166" s="8">
        <f t="shared" si="176"/>
        <v>0</v>
      </c>
      <c r="AH166" s="3">
        <f t="shared" si="177"/>
        <v>0</v>
      </c>
      <c r="AI166" s="3">
        <f t="shared" si="178"/>
        <v>979.74055769937695</v>
      </c>
      <c r="AJ166" s="67"/>
      <c r="AK166" s="3">
        <f t="shared" si="179"/>
        <v>3094</v>
      </c>
      <c r="AL166" s="5"/>
      <c r="AM166" s="10">
        <v>0.34204833508818111</v>
      </c>
      <c r="AN166" s="10">
        <v>0.22173931990874801</v>
      </c>
      <c r="AO166" s="10">
        <v>0.19247335032025964</v>
      </c>
      <c r="AP166" s="10">
        <v>0.24373899468281127</v>
      </c>
      <c r="AQ166" s="10">
        <v>0.16118653709609726</v>
      </c>
      <c r="AR166" s="10">
        <v>0.7269614409760834</v>
      </c>
      <c r="AS166" s="10">
        <v>0.11185202192781921</v>
      </c>
      <c r="AT166" s="10">
        <v>0</v>
      </c>
      <c r="AU166" s="84">
        <v>0</v>
      </c>
      <c r="AV166" s="84">
        <f t="shared" si="180"/>
        <v>0.8881479780721806</v>
      </c>
      <c r="AW166" s="10">
        <v>0.2</v>
      </c>
      <c r="AX166" s="10">
        <f t="shared" si="181"/>
        <v>0.17861175870094476</v>
      </c>
      <c r="AY166" s="10">
        <f t="shared" si="182"/>
        <v>0.11525963845597142</v>
      </c>
      <c r="AZ166" s="10">
        <f t="shared" si="183"/>
        <v>0.16775963993059262</v>
      </c>
      <c r="BA166" s="10">
        <f t="shared" si="184"/>
        <v>0.53836896291249114</v>
      </c>
      <c r="BC166" s="13">
        <f t="shared" si="185"/>
        <v>552.62478142072302</v>
      </c>
      <c r="BD166" s="13">
        <f t="shared" si="186"/>
        <v>356.61332138277561</v>
      </c>
      <c r="BE166" s="13">
        <f t="shared" si="187"/>
        <v>519.04832594525351</v>
      </c>
      <c r="BF166" s="13">
        <f t="shared" si="188"/>
        <v>1665.7135712512477</v>
      </c>
      <c r="BH166" s="13">
        <f t="shared" si="189"/>
        <v>585.58341571216454</v>
      </c>
      <c r="BI166" s="13">
        <f t="shared" si="190"/>
        <v>359.17462651368805</v>
      </c>
      <c r="BJ166" s="13">
        <f t="shared" si="191"/>
        <v>520.72777802677456</v>
      </c>
      <c r="BK166" s="13">
        <f t="shared" si="192"/>
        <v>1603.0550178120645</v>
      </c>
      <c r="BL166" s="13">
        <f t="shared" si="193"/>
        <v>3068.5408380646913</v>
      </c>
      <c r="BM166" s="71">
        <f t="shared" si="194"/>
        <v>1.0082968300827195</v>
      </c>
      <c r="BO166" s="13">
        <f t="shared" si="195"/>
        <v>590.44190181158683</v>
      </c>
      <c r="BP166" s="13">
        <f t="shared" si="196"/>
        <v>362.15463735989636</v>
      </c>
      <c r="BQ166" s="13">
        <f t="shared" si="197"/>
        <v>525.04816792041481</v>
      </c>
      <c r="BR166" s="13">
        <f t="shared" si="198"/>
        <v>1616.3552929081022</v>
      </c>
    </row>
    <row r="167" spans="1:70" x14ac:dyDescent="0.35">
      <c r="A167">
        <v>37</v>
      </c>
      <c r="B167" t="s">
        <v>102</v>
      </c>
      <c r="C167">
        <v>69088</v>
      </c>
      <c r="D167">
        <v>218226</v>
      </c>
      <c r="E167">
        <v>258826</v>
      </c>
      <c r="F167">
        <v>78378</v>
      </c>
      <c r="G167">
        <v>87662</v>
      </c>
      <c r="H167">
        <v>95185</v>
      </c>
      <c r="I167" s="65">
        <f t="shared" si="160"/>
        <v>7523</v>
      </c>
      <c r="J167" s="8">
        <f t="shared" si="161"/>
        <v>1.0353146473007918E-2</v>
      </c>
      <c r="K167" s="65">
        <f t="shared" si="162"/>
        <v>16807</v>
      </c>
      <c r="L167" s="8">
        <f t="shared" si="163"/>
        <v>1.3001982750151046E-2</v>
      </c>
      <c r="M167">
        <v>218103</v>
      </c>
      <c r="N167" s="8">
        <f t="shared" si="164"/>
        <v>1.1385976960549778E-2</v>
      </c>
      <c r="O167" s="3">
        <v>7598.0348196735713</v>
      </c>
      <c r="P167" s="8">
        <f t="shared" si="165"/>
        <v>2.9355763407360819E-2</v>
      </c>
      <c r="Q167" s="8">
        <f t="shared" si="166"/>
        <v>7.3696565197288563E-4</v>
      </c>
      <c r="R167" s="8">
        <v>3.1199999999999999E-2</v>
      </c>
      <c r="S167" s="126">
        <f t="shared" si="167"/>
        <v>8075.3711999999996</v>
      </c>
      <c r="T167" s="8">
        <f t="shared" si="168"/>
        <v>2.8866661552945957E-3</v>
      </c>
      <c r="U167" s="2">
        <v>0.6769001973083606</v>
      </c>
      <c r="V167" s="2">
        <v>0.3230998026916394</v>
      </c>
      <c r="W167">
        <v>9</v>
      </c>
      <c r="Y167" s="3">
        <f t="shared" si="169"/>
        <v>7659.2999999999993</v>
      </c>
      <c r="Z167" s="3">
        <f t="shared" si="170"/>
        <v>201.50464115646258</v>
      </c>
      <c r="AA167" s="3">
        <f t="shared" si="171"/>
        <v>7869.8046411564619</v>
      </c>
      <c r="AB167" s="3"/>
      <c r="AC167" s="3">
        <f t="shared" si="172"/>
        <v>4347.1314639740167</v>
      </c>
      <c r="AD167" s="3">
        <f t="shared" si="173"/>
        <v>606.03398698097635</v>
      </c>
      <c r="AE167" s="3">
        <f t="shared" si="174"/>
        <v>154.72043121923898</v>
      </c>
      <c r="AF167" s="3">
        <f t="shared" si="175"/>
        <v>0</v>
      </c>
      <c r="AG167" s="8">
        <f t="shared" si="176"/>
        <v>0</v>
      </c>
      <c r="AH167" s="3">
        <f t="shared" si="177"/>
        <v>0</v>
      </c>
      <c r="AI167" s="3">
        <f t="shared" si="178"/>
        <v>5107.8858821742324</v>
      </c>
      <c r="AJ167" s="67"/>
      <c r="AK167" s="3">
        <f t="shared" si="179"/>
        <v>12978</v>
      </c>
      <c r="AL167" s="5"/>
      <c r="AM167" s="10">
        <v>0.13320175957829022</v>
      </c>
      <c r="AN167" s="10">
        <v>0.11014615690432017</v>
      </c>
      <c r="AO167" s="10">
        <v>0.14913248520187294</v>
      </c>
      <c r="AP167" s="10">
        <v>0.60751959831551672</v>
      </c>
      <c r="AQ167" s="10">
        <v>0</v>
      </c>
      <c r="AR167" s="10">
        <v>0</v>
      </c>
      <c r="AS167" s="10">
        <v>0.10412853122364436</v>
      </c>
      <c r="AT167" s="10">
        <v>0.43990537664987495</v>
      </c>
      <c r="AU167" s="84">
        <v>0.45596609212648065</v>
      </c>
      <c r="AV167" s="84">
        <f t="shared" si="180"/>
        <v>0</v>
      </c>
      <c r="AW167" s="10">
        <v>0</v>
      </c>
      <c r="AX167" s="10">
        <f t="shared" si="181"/>
        <v>0.32453134014658563</v>
      </c>
      <c r="AY167" s="10">
        <f t="shared" si="182"/>
        <v>0.17304971473878222</v>
      </c>
      <c r="AZ167" s="10">
        <f t="shared" si="183"/>
        <v>0.16766252719415026</v>
      </c>
      <c r="BA167" s="10">
        <f t="shared" si="184"/>
        <v>0.33475641792048183</v>
      </c>
      <c r="BC167" s="13">
        <f t="shared" si="185"/>
        <v>4211.7677324223887</v>
      </c>
      <c r="BD167" s="13">
        <f t="shared" si="186"/>
        <v>2245.8391978799159</v>
      </c>
      <c r="BE167" s="13">
        <f t="shared" si="187"/>
        <v>2175.924277925682</v>
      </c>
      <c r="BF167" s="13">
        <f t="shared" si="188"/>
        <v>4344.468791772013</v>
      </c>
      <c r="BH167" s="13">
        <f t="shared" si="189"/>
        <v>4462.9582636478099</v>
      </c>
      <c r="BI167" s="13">
        <f t="shared" si="190"/>
        <v>2261.9694967661985</v>
      </c>
      <c r="BJ167" s="13">
        <f t="shared" si="191"/>
        <v>2182.9647795035253</v>
      </c>
      <c r="BK167" s="13">
        <f t="shared" si="192"/>
        <v>4181.0444584098095</v>
      </c>
      <c r="BL167" s="13">
        <f t="shared" si="193"/>
        <v>13088.936998327343</v>
      </c>
      <c r="BM167" s="71">
        <f t="shared" si="194"/>
        <v>0.99152436914154907</v>
      </c>
      <c r="BO167" s="13">
        <f t="shared" si="195"/>
        <v>4425.1318768684578</v>
      </c>
      <c r="BP167" s="13">
        <f t="shared" si="196"/>
        <v>2242.7978782985324</v>
      </c>
      <c r="BQ167" s="13">
        <f t="shared" si="197"/>
        <v>2164.4627758554539</v>
      </c>
      <c r="BR167" s="13">
        <f t="shared" si="198"/>
        <v>4145.607468977556</v>
      </c>
    </row>
    <row r="168" spans="1:70" x14ac:dyDescent="0.35">
      <c r="A168">
        <v>37</v>
      </c>
      <c r="B168" t="s">
        <v>103</v>
      </c>
      <c r="C168">
        <v>69154</v>
      </c>
      <c r="D168">
        <v>17745</v>
      </c>
      <c r="E168">
        <v>20627</v>
      </c>
      <c r="F168">
        <v>5546</v>
      </c>
      <c r="G168">
        <v>6147</v>
      </c>
      <c r="H168">
        <v>6461</v>
      </c>
      <c r="I168" s="65">
        <f t="shared" si="160"/>
        <v>314</v>
      </c>
      <c r="J168" s="8">
        <f t="shared" si="161"/>
        <v>4.3212654426751112E-4</v>
      </c>
      <c r="K168" s="65">
        <f t="shared" si="162"/>
        <v>915</v>
      </c>
      <c r="L168" s="8">
        <f t="shared" si="163"/>
        <v>7.0784876637045328E-4</v>
      </c>
      <c r="M168">
        <v>18261</v>
      </c>
      <c r="N168" s="8">
        <f t="shared" si="164"/>
        <v>9.533079566837663E-4</v>
      </c>
      <c r="O168" s="3">
        <v>0</v>
      </c>
      <c r="P168" s="8">
        <f t="shared" si="165"/>
        <v>0</v>
      </c>
      <c r="Q168" s="8">
        <f t="shared" si="166"/>
        <v>0</v>
      </c>
      <c r="R168" s="8">
        <v>0.20050000000000001</v>
      </c>
      <c r="S168" s="126">
        <f t="shared" si="167"/>
        <v>4135.7134999999998</v>
      </c>
      <c r="T168" s="8">
        <f t="shared" si="168"/>
        <v>1.4783746644915785E-3</v>
      </c>
      <c r="U168" s="2">
        <v>0.63942497046081137</v>
      </c>
      <c r="V168" s="2">
        <v>0.36057502953918863</v>
      </c>
      <c r="W168">
        <v>0</v>
      </c>
      <c r="Y168" s="3">
        <f t="shared" si="169"/>
        <v>495.82499999999999</v>
      </c>
      <c r="Z168" s="3">
        <f t="shared" si="170"/>
        <v>13.694748990744388</v>
      </c>
      <c r="AA168" s="3">
        <f t="shared" si="171"/>
        <v>509.5197489907444</v>
      </c>
      <c r="AB168" s="3"/>
      <c r="AC168" s="3">
        <f t="shared" si="172"/>
        <v>181.44347729467518</v>
      </c>
      <c r="AD168" s="3">
        <f t="shared" si="173"/>
        <v>310.37371277942589</v>
      </c>
      <c r="AE168" s="3">
        <f t="shared" si="174"/>
        <v>0</v>
      </c>
      <c r="AF168" s="3">
        <f t="shared" si="175"/>
        <v>49.464388975842098</v>
      </c>
      <c r="AG168" s="8">
        <f t="shared" si="176"/>
        <v>0</v>
      </c>
      <c r="AH168" s="3">
        <f t="shared" si="177"/>
        <v>0</v>
      </c>
      <c r="AI168" s="3">
        <f t="shared" si="178"/>
        <v>442.35280109825896</v>
      </c>
      <c r="AJ168" s="67"/>
      <c r="AK168" s="3">
        <f t="shared" si="179"/>
        <v>952</v>
      </c>
      <c r="AL168" s="5"/>
      <c r="AM168" s="10">
        <v>0.27783881449389525</v>
      </c>
      <c r="AN168" s="10">
        <v>0.12452491138243403</v>
      </c>
      <c r="AO168" s="10">
        <v>0.16544756465800187</v>
      </c>
      <c r="AP168" s="10">
        <v>0.43218870946566884</v>
      </c>
      <c r="AQ168" s="10">
        <v>4.0566846551413265E-4</v>
      </c>
      <c r="AR168" s="10">
        <v>0.54197659792456565</v>
      </c>
      <c r="AS168" s="10">
        <v>0.17199752038887234</v>
      </c>
      <c r="AT168" s="10">
        <v>0.28561144851643822</v>
      </c>
      <c r="AU168" s="84">
        <v>8.7647046097499505E-6</v>
      </c>
      <c r="AV168" s="84">
        <f t="shared" si="180"/>
        <v>0.5423822663900798</v>
      </c>
      <c r="AW168" s="10">
        <v>0</v>
      </c>
      <c r="AX168" s="10">
        <f t="shared" si="181"/>
        <v>0.25221281268878315</v>
      </c>
      <c r="AY168" s="10">
        <f t="shared" si="182"/>
        <v>0.16586033749972531</v>
      </c>
      <c r="AZ168" s="10">
        <f t="shared" si="183"/>
        <v>0.1595049874660858</v>
      </c>
      <c r="BA168" s="10">
        <f t="shared" si="184"/>
        <v>0.42242186234540574</v>
      </c>
      <c r="BC168" s="13">
        <f t="shared" si="185"/>
        <v>240.10659767972155</v>
      </c>
      <c r="BD168" s="13">
        <f t="shared" si="186"/>
        <v>157.89904129973849</v>
      </c>
      <c r="BE168" s="13">
        <f t="shared" si="187"/>
        <v>151.84874806771367</v>
      </c>
      <c r="BF168" s="13">
        <f t="shared" si="188"/>
        <v>402.14561295282624</v>
      </c>
      <c r="BH168" s="13">
        <f t="shared" si="189"/>
        <v>254.42659528016117</v>
      </c>
      <c r="BI168" s="13">
        <f t="shared" si="190"/>
        <v>159.03312014760374</v>
      </c>
      <c r="BJ168" s="13">
        <f t="shared" si="191"/>
        <v>152.34007552851276</v>
      </c>
      <c r="BK168" s="13">
        <f t="shared" si="192"/>
        <v>387.01824482998046</v>
      </c>
      <c r="BL168" s="13">
        <f t="shared" si="193"/>
        <v>952.81803578625818</v>
      </c>
      <c r="BM168" s="71">
        <f t="shared" si="194"/>
        <v>0.99914145644232777</v>
      </c>
      <c r="BO168" s="13">
        <f t="shared" si="195"/>
        <v>254.20815896588292</v>
      </c>
      <c r="BP168" s="13">
        <f t="shared" si="196"/>
        <v>158.8965832868445</v>
      </c>
      <c r="BQ168" s="13">
        <f t="shared" si="197"/>
        <v>152.20928493809245</v>
      </c>
      <c r="BR168" s="13">
        <f t="shared" si="198"/>
        <v>386.68597280918004</v>
      </c>
    </row>
    <row r="169" spans="1:70" x14ac:dyDescent="0.35">
      <c r="A169">
        <v>37</v>
      </c>
      <c r="B169" t="s">
        <v>104</v>
      </c>
      <c r="C169">
        <v>70000</v>
      </c>
      <c r="D169">
        <v>93556</v>
      </c>
      <c r="E169">
        <v>114670</v>
      </c>
      <c r="F169">
        <v>48628</v>
      </c>
      <c r="G169">
        <v>49975</v>
      </c>
      <c r="H169">
        <v>51410</v>
      </c>
      <c r="I169" s="65">
        <f t="shared" ref="I169:I200" si="199">H169-G169</f>
        <v>1435</v>
      </c>
      <c r="J169" s="8">
        <f t="shared" ref="J169:J200" si="200">I169/$I$6</f>
        <v>1.9748458312862371E-3</v>
      </c>
      <c r="K169" s="65">
        <f t="shared" ref="K169:K205" si="201">(H169-F169)</f>
        <v>2782</v>
      </c>
      <c r="L169" s="8">
        <f t="shared" ref="L169:L200" si="202">K169/$K$6</f>
        <v>2.1521696918498372E-3</v>
      </c>
      <c r="M169">
        <v>93593</v>
      </c>
      <c r="N169" s="8">
        <f t="shared" ref="N169:N200" si="203">M169/$M$6</f>
        <v>4.8859838776575074E-3</v>
      </c>
      <c r="O169" s="3">
        <v>103043.30993125109</v>
      </c>
      <c r="P169" s="8">
        <f t="shared" ref="P169:P200" si="204">O169/E169</f>
        <v>0.89860739453432537</v>
      </c>
      <c r="Q169" s="8">
        <f t="shared" ref="Q169:Q205" si="205">O169/$O$6</f>
        <v>9.9946080647457611E-3</v>
      </c>
      <c r="R169" s="8">
        <v>0.17094999999999999</v>
      </c>
      <c r="S169" s="126">
        <f t="shared" ref="S169:S200" si="206">R169*E169</f>
        <v>19602.836499999998</v>
      </c>
      <c r="T169" s="8">
        <f t="shared" ref="T169:T200" si="207">S169/$S$6</f>
        <v>7.0073366624092233E-3</v>
      </c>
      <c r="U169" s="2">
        <v>0.27725527417058543</v>
      </c>
      <c r="V169" s="2">
        <v>0.72274472582941462</v>
      </c>
      <c r="W169">
        <v>0</v>
      </c>
      <c r="Y169" s="3">
        <f t="shared" ref="Y169:Y205" si="208">0.825*(G169-F169)</f>
        <v>1111.2749999999999</v>
      </c>
      <c r="Z169" s="3">
        <f t="shared" ref="Z169:Z200" si="209">(U169*0.015*Y169)+(V169*0.05*Y169)</f>
        <v>44.780010081862898</v>
      </c>
      <c r="AA169" s="3">
        <f t="shared" ref="AA169:AA200" si="210">W169+Y169+Z169</f>
        <v>1156.0550100818627</v>
      </c>
      <c r="AB169" s="3"/>
      <c r="AC169" s="3">
        <f t="shared" ref="AC169:AC205" si="211">J169*$AC$6</f>
        <v>829.20824814604737</v>
      </c>
      <c r="AD169" s="3">
        <f t="shared" ref="AD169:AD205" si="212">T169*$AD$6</f>
        <v>1471.1379657979321</v>
      </c>
      <c r="AE169" s="3">
        <f t="shared" ref="AE169:AE205" si="213">Q169*$AE$6</f>
        <v>2098.2932725630494</v>
      </c>
      <c r="AF169" s="3">
        <f t="shared" ref="AF169:AF200" si="214">MAX(((AC169+AD169+AE169+AA169)-(L169*$W$5)),0)</f>
        <v>2660.5858251707414</v>
      </c>
      <c r="AG169" s="8">
        <f t="shared" ref="AG169:AG205" si="215">IF(AND(Q169&gt;$Q$6, T169&gt;$T$6, AV169&lt;0.5),1,0)*(T169+Q169)</f>
        <v>1.7001944727154984E-2</v>
      </c>
      <c r="AH169" s="3">
        <f t="shared" ref="AH169:AH200" si="216">(AG169/$AG$6)*$AF$6</f>
        <v>1935.9707156566521</v>
      </c>
      <c r="AI169" s="3">
        <f t="shared" ref="AI169:AI200" si="217">AC169+AD169+AE169-AF169+AH169</f>
        <v>3674.0243769929393</v>
      </c>
      <c r="AJ169" s="67"/>
      <c r="AK169" s="3">
        <f t="shared" ref="AK169:AK205" si="218">MAX(8,ROUND(AI169+AA169,0))</f>
        <v>4830</v>
      </c>
      <c r="AL169" s="5"/>
      <c r="AM169" s="10">
        <v>0.21060832218818759</v>
      </c>
      <c r="AN169" s="10">
        <v>0.10714684412614868</v>
      </c>
      <c r="AO169" s="10">
        <v>0.12284024188561481</v>
      </c>
      <c r="AP169" s="10">
        <v>0.55940459180004898</v>
      </c>
      <c r="AQ169" s="10">
        <v>0</v>
      </c>
      <c r="AR169" s="10">
        <v>0</v>
      </c>
      <c r="AS169" s="10">
        <v>0</v>
      </c>
      <c r="AT169" s="10">
        <v>7.6328129033877243E-2</v>
      </c>
      <c r="AU169" s="84">
        <v>0.9236718709661228</v>
      </c>
      <c r="AV169" s="84">
        <f t="shared" ref="AV169:AV205" si="219">AR169+AQ169</f>
        <v>0</v>
      </c>
      <c r="AW169" s="10">
        <v>0.3</v>
      </c>
      <c r="AX169" s="10">
        <f t="shared" ref="AX169:AX205" si="220">VLOOKUP($A169,$AL$1:$AP$6,2,FALSE)+(0.5+$AW169)*(VLOOKUP($A169,$AL$1:$AP$6,2,FALSE)-AM169)</f>
        <v>0.30087200617232684</v>
      </c>
      <c r="AY169" s="10">
        <f t="shared" ref="AY169:AY205" si="221">VLOOKUP($A169,$AL$1:$AP$6,3,FALSE)+(0.5+$AW169)*(VLOOKUP($A169,$AL$1:$AP$6,3,FALSE)-AN169)</f>
        <v>0.18802987652821185</v>
      </c>
      <c r="AZ169" s="10">
        <f t="shared" ref="AZ169:AZ205" si="222">VLOOKUP($A169,$AL$1:$AP$6,4,FALSE)+(0.5+$AW169)*(VLOOKUP($A169,$AL$1:$AP$6,4,FALSE)-AO169)</f>
        <v>0.19240233024561224</v>
      </c>
      <c r="BA169" s="10">
        <f t="shared" ref="BA169:BA205" si="223">VLOOKUP($A169,$AL$1:$AP$6,5,FALSE)+(0.5+$AW169)*(VLOOKUP($A169,$AL$1:$AP$6,5,FALSE)-AP169)</f>
        <v>0.31869578705384899</v>
      </c>
      <c r="BC169" s="13">
        <f t="shared" ref="BC169:BC205" si="224">MAX(4,AX169*$AK169)</f>
        <v>1453.2117898123386</v>
      </c>
      <c r="BD169" s="13">
        <f t="shared" ref="BD169:BD205" si="225">MAX(4,AY169*$AK169)</f>
        <v>908.18430363126322</v>
      </c>
      <c r="BE169" s="13">
        <f t="shared" ref="BE169:BE205" si="226">AZ169*$AK169</f>
        <v>929.3032550863071</v>
      </c>
      <c r="BF169" s="13">
        <f t="shared" ref="BF169:BF205" si="227">BA169*$AK169</f>
        <v>1539.3006514700905</v>
      </c>
      <c r="BH169" s="13">
        <f t="shared" ref="BH169:BH205" si="228">BC169*BC$2</f>
        <v>1539.8815837461218</v>
      </c>
      <c r="BI169" s="13">
        <f t="shared" ref="BI169:BI205" si="229">BD169*BD$2</f>
        <v>914.70715899652339</v>
      </c>
      <c r="BJ169" s="13">
        <f t="shared" ref="BJ169:BJ205" si="230">BE169*BE$2</f>
        <v>932.31014328554511</v>
      </c>
      <c r="BK169" s="13">
        <f t="shared" ref="BK169:BK205" si="231">BF169*BF$2</f>
        <v>1481.3973277572047</v>
      </c>
      <c r="BL169" s="13">
        <f t="shared" ref="BL169:BL200" si="232">SUM(BH169:BK169)</f>
        <v>4868.2962137853947</v>
      </c>
      <c r="BM169" s="71">
        <f t="shared" ref="BM169:BM200" si="233">AK169/BL169</f>
        <v>0.9921335489658677</v>
      </c>
      <c r="BO169" s="13">
        <f t="shared" ref="BO169:BO205" si="234">MAX(4,BH169*$BM169)</f>
        <v>1527.7681806692208</v>
      </c>
      <c r="BP169" s="13">
        <f t="shared" ref="BP169:BP205" si="235">MAX(4,BI169*$BM169)</f>
        <v>907.51165991970697</v>
      </c>
      <c r="BQ169" s="13">
        <f t="shared" ref="BQ169:BQ200" si="236">IF(SUM(BO169:BP169)&gt;=AK169,0,(BJ169*$BM169))</f>
        <v>924.97617119476445</v>
      </c>
      <c r="BR169" s="13">
        <f t="shared" ref="BR169:BR205" si="237">IF(SUM(BO169:BP169)&gt;=AK169,0,(BK169*$BM169))</f>
        <v>1469.7439882163083</v>
      </c>
    </row>
    <row r="170" spans="1:70" x14ac:dyDescent="0.35">
      <c r="A170">
        <v>111</v>
      </c>
      <c r="B170" t="s">
        <v>214</v>
      </c>
      <c r="C170">
        <v>70042</v>
      </c>
      <c r="D170">
        <v>30652</v>
      </c>
      <c r="E170">
        <v>35396</v>
      </c>
      <c r="F170">
        <v>8931</v>
      </c>
      <c r="G170">
        <v>9536</v>
      </c>
      <c r="H170">
        <v>10343</v>
      </c>
      <c r="I170" s="65">
        <f t="shared" si="199"/>
        <v>807</v>
      </c>
      <c r="J170" s="8">
        <f t="shared" si="200"/>
        <v>1.1105927427512148E-3</v>
      </c>
      <c r="K170" s="65">
        <f t="shared" si="201"/>
        <v>1412</v>
      </c>
      <c r="L170" s="8">
        <f t="shared" si="202"/>
        <v>1.0923305553170273E-3</v>
      </c>
      <c r="M170">
        <v>30779</v>
      </c>
      <c r="N170" s="8">
        <f t="shared" si="203"/>
        <v>1.6068049722780594E-3</v>
      </c>
      <c r="O170" s="3">
        <v>0</v>
      </c>
      <c r="P170" s="8">
        <f t="shared" si="204"/>
        <v>0</v>
      </c>
      <c r="Q170" s="8">
        <f t="shared" si="205"/>
        <v>0</v>
      </c>
      <c r="R170" s="8">
        <v>2.07E-2</v>
      </c>
      <c r="S170" s="126">
        <f t="shared" si="206"/>
        <v>732.69719999999995</v>
      </c>
      <c r="T170" s="8">
        <f t="shared" si="207"/>
        <v>2.6191393026231603E-4</v>
      </c>
      <c r="U170" s="2">
        <v>0.55016438045573068</v>
      </c>
      <c r="V170" s="2">
        <v>0.44983561954426932</v>
      </c>
      <c r="W170">
        <v>27</v>
      </c>
      <c r="Y170" s="3">
        <f t="shared" si="208"/>
        <v>499.125</v>
      </c>
      <c r="Z170" s="3">
        <f t="shared" si="209"/>
        <v>15.34522212617617</v>
      </c>
      <c r="AA170" s="3">
        <f t="shared" si="210"/>
        <v>541.47022212617617</v>
      </c>
      <c r="AB170" s="3"/>
      <c r="AC170" s="3">
        <f t="shared" si="211"/>
        <v>466.32129355669696</v>
      </c>
      <c r="AD170" s="3">
        <f t="shared" si="212"/>
        <v>54.98687235155181</v>
      </c>
      <c r="AE170" s="3">
        <f t="shared" si="213"/>
        <v>0</v>
      </c>
      <c r="AF170" s="3">
        <f t="shared" si="214"/>
        <v>0</v>
      </c>
      <c r="AG170" s="8">
        <f t="shared" si="215"/>
        <v>0</v>
      </c>
      <c r="AH170" s="3">
        <f t="shared" si="216"/>
        <v>0</v>
      </c>
      <c r="AI170" s="3">
        <f t="shared" si="217"/>
        <v>521.30816590824872</v>
      </c>
      <c r="AJ170" s="67"/>
      <c r="AK170" s="3">
        <f t="shared" si="218"/>
        <v>1063</v>
      </c>
      <c r="AL170" s="5"/>
      <c r="AM170" s="10">
        <v>0.38256950459131617</v>
      </c>
      <c r="AN170" s="10">
        <v>0.19539827986244948</v>
      </c>
      <c r="AO170" s="10">
        <v>0.198152568340702</v>
      </c>
      <c r="AP170" s="10">
        <v>0.2238796472055323</v>
      </c>
      <c r="AQ170" s="10">
        <v>0.35731874463814511</v>
      </c>
      <c r="AR170" s="10">
        <v>0.40090031384242131</v>
      </c>
      <c r="AS170" s="10">
        <v>0.24178094151943355</v>
      </c>
      <c r="AT170" s="10">
        <v>0</v>
      </c>
      <c r="AU170" s="84">
        <v>0</v>
      </c>
      <c r="AV170" s="84">
        <f t="shared" si="219"/>
        <v>0.75821905848056637</v>
      </c>
      <c r="AW170" s="10">
        <v>0.1</v>
      </c>
      <c r="AX170" s="10">
        <f t="shared" si="220"/>
        <v>0.14548773667404835</v>
      </c>
      <c r="AY170" s="10">
        <f t="shared" si="221"/>
        <v>0.14790697018196522</v>
      </c>
      <c r="AZ170" s="10">
        <f t="shared" si="222"/>
        <v>0.18253858571473036</v>
      </c>
      <c r="BA170" s="10">
        <f t="shared" si="223"/>
        <v>0.5240667074292561</v>
      </c>
      <c r="BC170" s="13">
        <f t="shared" si="224"/>
        <v>154.65346408451339</v>
      </c>
      <c r="BD170" s="13">
        <f t="shared" si="225"/>
        <v>157.22510930342904</v>
      </c>
      <c r="BE170" s="13">
        <f t="shared" si="226"/>
        <v>194.03851661475838</v>
      </c>
      <c r="BF170" s="13">
        <f t="shared" si="227"/>
        <v>557.08290999729923</v>
      </c>
      <c r="BH170" s="13">
        <f t="shared" si="228"/>
        <v>163.87702252060441</v>
      </c>
      <c r="BI170" s="13">
        <f t="shared" si="229"/>
        <v>158.35434776711193</v>
      </c>
      <c r="BJ170" s="13">
        <f t="shared" si="230"/>
        <v>194.66635486089945</v>
      </c>
      <c r="BK170" s="13">
        <f t="shared" si="231"/>
        <v>536.127320820043</v>
      </c>
      <c r="BL170" s="13">
        <f t="shared" si="232"/>
        <v>1053.0250459686588</v>
      </c>
      <c r="BM170" s="71">
        <f t="shared" si="233"/>
        <v>1.0094726655073674</v>
      </c>
      <c r="BO170" s="13">
        <f t="shared" si="234"/>
        <v>165.42937473928541</v>
      </c>
      <c r="BP170" s="13">
        <f t="shared" si="235"/>
        <v>159.85438553514712</v>
      </c>
      <c r="BQ170" s="13">
        <f t="shared" si="236"/>
        <v>196.51036412603523</v>
      </c>
      <c r="BR170" s="13">
        <f t="shared" si="237"/>
        <v>541.20587559953231</v>
      </c>
    </row>
    <row r="171" spans="1:70" x14ac:dyDescent="0.35">
      <c r="A171">
        <v>59</v>
      </c>
      <c r="B171" t="s">
        <v>147</v>
      </c>
      <c r="C171">
        <v>70686</v>
      </c>
      <c r="D171">
        <v>24957</v>
      </c>
      <c r="E171">
        <v>25385</v>
      </c>
      <c r="F171">
        <v>13099</v>
      </c>
      <c r="G171">
        <v>13172</v>
      </c>
      <c r="H171">
        <v>13274</v>
      </c>
      <c r="I171" s="65">
        <f t="shared" si="199"/>
        <v>102</v>
      </c>
      <c r="J171" s="8">
        <f t="shared" si="200"/>
        <v>1.4037231692766284E-4</v>
      </c>
      <c r="K171" s="65">
        <f t="shared" si="201"/>
        <v>175</v>
      </c>
      <c r="L171" s="8">
        <f t="shared" si="202"/>
        <v>1.3538091160090636E-4</v>
      </c>
      <c r="M171">
        <v>25073</v>
      </c>
      <c r="N171" s="8">
        <f t="shared" si="203"/>
        <v>1.308925600894369E-3</v>
      </c>
      <c r="O171" s="3">
        <v>0</v>
      </c>
      <c r="P171" s="8">
        <f t="shared" si="204"/>
        <v>0</v>
      </c>
      <c r="Q171" s="8">
        <f t="shared" si="205"/>
        <v>0</v>
      </c>
      <c r="R171" s="8">
        <v>0.19475000000000001</v>
      </c>
      <c r="S171" s="126">
        <f t="shared" si="206"/>
        <v>4943.7287500000002</v>
      </c>
      <c r="T171" s="8">
        <f t="shared" si="207"/>
        <v>1.7672121949740042E-3</v>
      </c>
      <c r="U171" s="2">
        <v>0.75409572759396082</v>
      </c>
      <c r="V171" s="2">
        <v>0.24590427240603918</v>
      </c>
      <c r="W171">
        <v>50</v>
      </c>
      <c r="Y171" s="3">
        <f t="shared" si="208"/>
        <v>60.224999999999994</v>
      </c>
      <c r="Z171" s="3">
        <f t="shared" si="209"/>
        <v>1.4217104681978796</v>
      </c>
      <c r="AA171" s="3">
        <f t="shared" si="210"/>
        <v>111.64671046819788</v>
      </c>
      <c r="AB171" s="3"/>
      <c r="AC171" s="3">
        <f t="shared" si="211"/>
        <v>58.940237847314862</v>
      </c>
      <c r="AD171" s="3">
        <f t="shared" si="212"/>
        <v>371.01299379463552</v>
      </c>
      <c r="AE171" s="3">
        <f t="shared" si="213"/>
        <v>0</v>
      </c>
      <c r="AF171" s="3">
        <f t="shared" si="214"/>
        <v>359.54781504394543</v>
      </c>
      <c r="AG171" s="8">
        <f t="shared" si="215"/>
        <v>0</v>
      </c>
      <c r="AH171" s="3">
        <f t="shared" si="216"/>
        <v>0</v>
      </c>
      <c r="AI171" s="3">
        <f t="shared" si="217"/>
        <v>70.405416598004933</v>
      </c>
      <c r="AJ171" s="67"/>
      <c r="AK171" s="3">
        <f t="shared" si="218"/>
        <v>182</v>
      </c>
      <c r="AL171" s="5"/>
      <c r="AM171" s="10">
        <v>0.34514530999036297</v>
      </c>
      <c r="AN171" s="10">
        <v>0.15702789484955568</v>
      </c>
      <c r="AO171" s="10">
        <v>0.15090196958989177</v>
      </c>
      <c r="AP171" s="10">
        <v>0.34692482557018955</v>
      </c>
      <c r="AQ171" s="10">
        <v>0</v>
      </c>
      <c r="AR171" s="10">
        <v>0</v>
      </c>
      <c r="AS171" s="10">
        <v>0.22080157817459428</v>
      </c>
      <c r="AT171" s="10">
        <v>0.36337733346163148</v>
      </c>
      <c r="AU171" s="84">
        <v>0.41582108836377413</v>
      </c>
      <c r="AV171" s="84">
        <f t="shared" si="219"/>
        <v>0</v>
      </c>
      <c r="AW171" s="10">
        <v>0</v>
      </c>
      <c r="AX171" s="10">
        <f t="shared" si="220"/>
        <v>0.19629110376599929</v>
      </c>
      <c r="AY171" s="10">
        <f t="shared" si="221"/>
        <v>0.16014237233295309</v>
      </c>
      <c r="AZ171" s="10">
        <f t="shared" si="222"/>
        <v>0.1914528256357374</v>
      </c>
      <c r="BA171" s="10">
        <f t="shared" si="223"/>
        <v>0.45211369826531028</v>
      </c>
      <c r="BC171" s="13">
        <f t="shared" si="224"/>
        <v>35.724980885411867</v>
      </c>
      <c r="BD171" s="13">
        <f t="shared" si="225"/>
        <v>29.145911764597461</v>
      </c>
      <c r="BE171" s="13">
        <f t="shared" si="226"/>
        <v>34.844414265704209</v>
      </c>
      <c r="BF171" s="13">
        <f t="shared" si="227"/>
        <v>82.284693084286474</v>
      </c>
      <c r="BH171" s="13">
        <f t="shared" si="228"/>
        <v>37.855624714021893</v>
      </c>
      <c r="BI171" s="13">
        <f t="shared" si="229"/>
        <v>29.355246550685433</v>
      </c>
      <c r="BJ171" s="13">
        <f t="shared" si="230"/>
        <v>34.95715814935194</v>
      </c>
      <c r="BK171" s="13">
        <f t="shared" si="231"/>
        <v>79.189419126125941</v>
      </c>
      <c r="BL171" s="13">
        <f t="shared" si="232"/>
        <v>181.3574485401852</v>
      </c>
      <c r="BM171" s="71">
        <f t="shared" si="233"/>
        <v>1.0035430111362227</v>
      </c>
      <c r="BO171" s="13">
        <f t="shared" si="234"/>
        <v>37.989747613952339</v>
      </c>
      <c r="BP171" s="13">
        <f t="shared" si="235"/>
        <v>29.459252516121072</v>
      </c>
      <c r="BQ171" s="13">
        <f t="shared" si="236"/>
        <v>35.081011749965789</v>
      </c>
      <c r="BR171" s="13">
        <f t="shared" si="237"/>
        <v>79.469988119960817</v>
      </c>
    </row>
    <row r="172" spans="1:70" x14ac:dyDescent="0.35">
      <c r="A172">
        <v>37</v>
      </c>
      <c r="B172" t="s">
        <v>105</v>
      </c>
      <c r="C172">
        <v>71806</v>
      </c>
      <c r="D172">
        <v>11011</v>
      </c>
      <c r="E172">
        <v>11337</v>
      </c>
      <c r="F172">
        <v>4821</v>
      </c>
      <c r="G172">
        <v>4851</v>
      </c>
      <c r="H172">
        <v>5024</v>
      </c>
      <c r="I172" s="65">
        <f t="shared" si="199"/>
        <v>173</v>
      </c>
      <c r="J172" s="8">
        <f t="shared" si="200"/>
        <v>2.380824591028007E-4</v>
      </c>
      <c r="K172" s="65">
        <f t="shared" si="201"/>
        <v>203</v>
      </c>
      <c r="L172" s="8">
        <f t="shared" si="202"/>
        <v>1.5704185745705137E-4</v>
      </c>
      <c r="M172">
        <v>11135</v>
      </c>
      <c r="N172" s="8">
        <f t="shared" si="203"/>
        <v>5.8129807226733128E-4</v>
      </c>
      <c r="O172" s="3">
        <v>0</v>
      </c>
      <c r="P172" s="8">
        <f t="shared" si="204"/>
        <v>0</v>
      </c>
      <c r="Q172" s="8">
        <f t="shared" si="205"/>
        <v>0</v>
      </c>
      <c r="R172" s="8">
        <v>0.1012</v>
      </c>
      <c r="S172" s="126">
        <f t="shared" si="206"/>
        <v>1147.3044</v>
      </c>
      <c r="T172" s="8">
        <f t="shared" si="207"/>
        <v>4.101216772921315E-4</v>
      </c>
      <c r="U172" s="2">
        <v>0.60414321098851609</v>
      </c>
      <c r="V172" s="2">
        <v>0.39585678901148391</v>
      </c>
      <c r="W172">
        <v>0</v>
      </c>
      <c r="Y172" s="3">
        <f t="shared" si="208"/>
        <v>24.75</v>
      </c>
      <c r="Z172" s="3">
        <f t="shared" si="209"/>
        <v>0.71416094348119796</v>
      </c>
      <c r="AA172" s="3">
        <f t="shared" si="210"/>
        <v>25.464160943481197</v>
      </c>
      <c r="AB172" s="3"/>
      <c r="AC172" s="3">
        <f t="shared" si="211"/>
        <v>99.967266152798729</v>
      </c>
      <c r="AD172" s="3">
        <f t="shared" si="212"/>
        <v>86.101981270262442</v>
      </c>
      <c r="AE172" s="3">
        <f t="shared" si="213"/>
        <v>0</v>
      </c>
      <c r="AF172" s="3">
        <f t="shared" si="214"/>
        <v>0.35294096974712375</v>
      </c>
      <c r="AG172" s="8">
        <f t="shared" si="215"/>
        <v>0</v>
      </c>
      <c r="AH172" s="3">
        <f t="shared" si="216"/>
        <v>0</v>
      </c>
      <c r="AI172" s="3">
        <f t="shared" si="217"/>
        <v>185.71630645331405</v>
      </c>
      <c r="AJ172" s="67"/>
      <c r="AK172" s="3">
        <f t="shared" si="218"/>
        <v>211</v>
      </c>
      <c r="AL172" s="5"/>
      <c r="AM172" s="10">
        <v>0.12394537266381447</v>
      </c>
      <c r="AN172" s="10">
        <v>0.10518554379644224</v>
      </c>
      <c r="AO172" s="10">
        <v>0.14989008481573218</v>
      </c>
      <c r="AP172" s="10">
        <v>0.62097899872401108</v>
      </c>
      <c r="AQ172" s="10">
        <v>0</v>
      </c>
      <c r="AR172" s="10">
        <v>0</v>
      </c>
      <c r="AS172" s="10">
        <v>0</v>
      </c>
      <c r="AT172" s="10">
        <v>1.4827516958161799E-4</v>
      </c>
      <c r="AU172" s="84">
        <v>0.99985172483041829</v>
      </c>
      <c r="AV172" s="84">
        <f t="shared" si="219"/>
        <v>0</v>
      </c>
      <c r="AW172" s="10">
        <v>0.3</v>
      </c>
      <c r="AX172" s="10">
        <f t="shared" si="220"/>
        <v>0.37020236579182531</v>
      </c>
      <c r="AY172" s="10">
        <f t="shared" si="221"/>
        <v>0.18959891679197699</v>
      </c>
      <c r="AZ172" s="10">
        <f t="shared" si="222"/>
        <v>0.17076245590151834</v>
      </c>
      <c r="BA172" s="10">
        <f t="shared" si="223"/>
        <v>0.26943626151467931</v>
      </c>
      <c r="BC172" s="13">
        <f t="shared" si="224"/>
        <v>78.112699182075133</v>
      </c>
      <c r="BD172" s="13">
        <f t="shared" si="225"/>
        <v>40.005371443107144</v>
      </c>
      <c r="BE172" s="13">
        <f t="shared" si="226"/>
        <v>36.030878195220367</v>
      </c>
      <c r="BF172" s="13">
        <f t="shared" si="227"/>
        <v>56.851051179597334</v>
      </c>
      <c r="BH172" s="13">
        <f t="shared" si="228"/>
        <v>82.771353611651634</v>
      </c>
      <c r="BI172" s="13">
        <f t="shared" si="229"/>
        <v>40.292702165201241</v>
      </c>
      <c r="BJ172" s="13">
        <f t="shared" si="230"/>
        <v>36.147461045716604</v>
      </c>
      <c r="BK172" s="13">
        <f t="shared" si="231"/>
        <v>54.712505459678219</v>
      </c>
      <c r="BL172" s="13">
        <f t="shared" si="232"/>
        <v>213.92402228224771</v>
      </c>
      <c r="BM172" s="71">
        <f t="shared" si="233"/>
        <v>0.98633149166207335</v>
      </c>
      <c r="BO172" s="13">
        <f t="shared" si="234"/>
        <v>81.639992674669301</v>
      </c>
      <c r="BP172" s="13">
        <f t="shared" si="235"/>
        <v>39.741961029698594</v>
      </c>
      <c r="BQ172" s="13">
        <f t="shared" si="236"/>
        <v>35.653379173018344</v>
      </c>
      <c r="BR172" s="13">
        <f t="shared" si="237"/>
        <v>53.964667122613747</v>
      </c>
    </row>
    <row r="173" spans="1:70" x14ac:dyDescent="0.35">
      <c r="A173">
        <v>37</v>
      </c>
      <c r="B173" t="s">
        <v>106</v>
      </c>
      <c r="C173">
        <v>71876</v>
      </c>
      <c r="D173">
        <v>11608</v>
      </c>
      <c r="E173">
        <v>12523</v>
      </c>
      <c r="F173">
        <v>4350</v>
      </c>
      <c r="G173">
        <v>4558</v>
      </c>
      <c r="H173">
        <v>4847</v>
      </c>
      <c r="I173" s="65">
        <f t="shared" si="199"/>
        <v>289</v>
      </c>
      <c r="J173" s="8">
        <f t="shared" si="200"/>
        <v>3.9772156462837804E-4</v>
      </c>
      <c r="K173" s="65">
        <f t="shared" si="201"/>
        <v>497</v>
      </c>
      <c r="L173" s="8">
        <f t="shared" si="202"/>
        <v>3.8448178894657403E-4</v>
      </c>
      <c r="M173">
        <v>11795</v>
      </c>
      <c r="N173" s="8">
        <f t="shared" si="203"/>
        <v>6.1575309945156474E-4</v>
      </c>
      <c r="O173" s="3">
        <v>11783.111648688</v>
      </c>
      <c r="P173" s="8">
        <f t="shared" si="204"/>
        <v>0.94091764343112672</v>
      </c>
      <c r="Q173" s="8">
        <f t="shared" si="205"/>
        <v>1.1428940199062852E-3</v>
      </c>
      <c r="R173" s="8">
        <v>0.19470000000000001</v>
      </c>
      <c r="S173" s="126">
        <f t="shared" si="206"/>
        <v>2438.2281000000003</v>
      </c>
      <c r="T173" s="8">
        <f t="shared" si="207"/>
        <v>8.715822914937022E-4</v>
      </c>
      <c r="U173" s="2">
        <v>0.46657509157509158</v>
      </c>
      <c r="V173" s="2">
        <v>0.53342490842490842</v>
      </c>
      <c r="W173">
        <v>0</v>
      </c>
      <c r="Y173" s="3">
        <f t="shared" si="208"/>
        <v>171.6</v>
      </c>
      <c r="Z173" s="3">
        <f t="shared" si="209"/>
        <v>5.7777500000000002</v>
      </c>
      <c r="AA173" s="3">
        <f t="shared" si="210"/>
        <v>177.37774999999999</v>
      </c>
      <c r="AB173" s="3"/>
      <c r="AC173" s="3">
        <f t="shared" si="211"/>
        <v>166.99734056739209</v>
      </c>
      <c r="AD173" s="3">
        <f t="shared" si="212"/>
        <v>182.98218868403853</v>
      </c>
      <c r="AE173" s="3">
        <f t="shared" si="213"/>
        <v>239.94205852662424</v>
      </c>
      <c r="AF173" s="3">
        <f t="shared" si="214"/>
        <v>250.27129691003881</v>
      </c>
      <c r="AG173" s="8">
        <f t="shared" si="215"/>
        <v>0</v>
      </c>
      <c r="AH173" s="3">
        <f t="shared" si="216"/>
        <v>0</v>
      </c>
      <c r="AI173" s="3">
        <f t="shared" si="217"/>
        <v>339.65029086801599</v>
      </c>
      <c r="AJ173" s="67"/>
      <c r="AK173" s="3">
        <f t="shared" si="218"/>
        <v>517</v>
      </c>
      <c r="AL173" s="5"/>
      <c r="AM173" s="10">
        <v>0.19142703754578755</v>
      </c>
      <c r="AN173" s="10">
        <v>0.15577983058608058</v>
      </c>
      <c r="AO173" s="10">
        <v>0.13504775641025632</v>
      </c>
      <c r="AP173" s="10">
        <v>0.51774537545787547</v>
      </c>
      <c r="AQ173" s="10">
        <v>1.2633398148056872E-3</v>
      </c>
      <c r="AR173" s="10">
        <v>0.58903183913660617</v>
      </c>
      <c r="AS173" s="10">
        <v>0.40966879924584548</v>
      </c>
      <c r="AT173" s="10">
        <v>3.6021802742644912E-5</v>
      </c>
      <c r="AU173" s="84">
        <v>0</v>
      </c>
      <c r="AV173" s="84">
        <f t="shared" si="219"/>
        <v>0.59029517895141181</v>
      </c>
      <c r="AW173" s="10">
        <v>0</v>
      </c>
      <c r="AX173" s="10">
        <f t="shared" si="220"/>
        <v>0.29541870116283697</v>
      </c>
      <c r="AY173" s="10">
        <f t="shared" si="221"/>
        <v>0.15023287789790202</v>
      </c>
      <c r="AZ173" s="10">
        <f t="shared" si="222"/>
        <v>0.17470489158995856</v>
      </c>
      <c r="BA173" s="10">
        <f t="shared" si="223"/>
        <v>0.37964352934930246</v>
      </c>
      <c r="BC173" s="13">
        <f t="shared" si="224"/>
        <v>152.73146850118673</v>
      </c>
      <c r="BD173" s="13">
        <f t="shared" si="225"/>
        <v>77.670397873215336</v>
      </c>
      <c r="BE173" s="13">
        <f t="shared" si="226"/>
        <v>90.322428952008579</v>
      </c>
      <c r="BF173" s="13">
        <f t="shared" si="227"/>
        <v>196.27570467358936</v>
      </c>
      <c r="BH173" s="13">
        <f t="shared" si="228"/>
        <v>161.84039879957865</v>
      </c>
      <c r="BI173" s="13">
        <f t="shared" si="229"/>
        <v>78.228250249064033</v>
      </c>
      <c r="BJ173" s="13">
        <f t="shared" si="230"/>
        <v>90.614679564772317</v>
      </c>
      <c r="BK173" s="13">
        <f t="shared" si="231"/>
        <v>188.89247148010267</v>
      </c>
      <c r="BL173" s="13">
        <f t="shared" si="232"/>
        <v>519.57580009351761</v>
      </c>
      <c r="BM173" s="71">
        <f t="shared" si="233"/>
        <v>0.99504249410181533</v>
      </c>
      <c r="BO173" s="13">
        <f t="shared" si="234"/>
        <v>161.03807406796517</v>
      </c>
      <c r="BP173" s="13">
        <f t="shared" si="235"/>
        <v>77.840433237049638</v>
      </c>
      <c r="BQ173" s="13">
        <f t="shared" si="236"/>
        <v>90.165456756367846</v>
      </c>
      <c r="BR173" s="13">
        <f t="shared" si="237"/>
        <v>187.95603593861739</v>
      </c>
    </row>
    <row r="174" spans="1:70" x14ac:dyDescent="0.35">
      <c r="A174">
        <v>111</v>
      </c>
      <c r="B174" t="s">
        <v>215</v>
      </c>
      <c r="C174">
        <v>72016</v>
      </c>
      <c r="D174">
        <v>127062</v>
      </c>
      <c r="E174">
        <v>136974</v>
      </c>
      <c r="F174">
        <v>42089</v>
      </c>
      <c r="G174">
        <v>43669</v>
      </c>
      <c r="H174">
        <v>46080</v>
      </c>
      <c r="I174" s="65">
        <f t="shared" si="199"/>
        <v>2411</v>
      </c>
      <c r="J174" s="8">
        <f t="shared" si="200"/>
        <v>3.3180162363979915E-3</v>
      </c>
      <c r="K174" s="65">
        <f t="shared" si="201"/>
        <v>3991</v>
      </c>
      <c r="L174" s="8">
        <f t="shared" si="202"/>
        <v>3.087458389709813E-3</v>
      </c>
      <c r="M174">
        <v>127716</v>
      </c>
      <c r="N174" s="8">
        <f t="shared" si="203"/>
        <v>6.6673609876690158E-3</v>
      </c>
      <c r="O174" s="3">
        <v>2774.4997400355619</v>
      </c>
      <c r="P174" s="8">
        <f t="shared" si="204"/>
        <v>2.0255667061161695E-2</v>
      </c>
      <c r="Q174" s="8">
        <f t="shared" si="205"/>
        <v>2.691105079591824E-4</v>
      </c>
      <c r="R174" s="8">
        <v>5.3800000000000001E-2</v>
      </c>
      <c r="S174" s="126">
        <f t="shared" si="206"/>
        <v>7369.2012000000004</v>
      </c>
      <c r="T174" s="8">
        <f t="shared" si="207"/>
        <v>2.6342347823709112E-3</v>
      </c>
      <c r="U174" s="2">
        <v>0.71769185008923264</v>
      </c>
      <c r="V174" s="2">
        <v>0.28230814991076736</v>
      </c>
      <c r="W174">
        <v>0</v>
      </c>
      <c r="Y174" s="3">
        <f t="shared" si="208"/>
        <v>1303.5</v>
      </c>
      <c r="Z174" s="3">
        <f t="shared" si="209"/>
        <v>32.432103569303983</v>
      </c>
      <c r="AA174" s="3">
        <f t="shared" si="210"/>
        <v>1335.932103569304</v>
      </c>
      <c r="AB174" s="3"/>
      <c r="AC174" s="3">
        <f t="shared" si="211"/>
        <v>1393.1854259791778</v>
      </c>
      <c r="AD174" s="3">
        <f t="shared" si="212"/>
        <v>553.03790667864223</v>
      </c>
      <c r="AE174" s="3">
        <f t="shared" si="213"/>
        <v>56.497740058318271</v>
      </c>
      <c r="AF174" s="3">
        <f t="shared" si="214"/>
        <v>0</v>
      </c>
      <c r="AG174" s="8">
        <f t="shared" si="215"/>
        <v>0</v>
      </c>
      <c r="AH174" s="3">
        <f t="shared" si="216"/>
        <v>0</v>
      </c>
      <c r="AI174" s="3">
        <f t="shared" si="217"/>
        <v>2002.7210727161382</v>
      </c>
      <c r="AJ174" s="67"/>
      <c r="AK174" s="3">
        <f t="shared" si="218"/>
        <v>3339</v>
      </c>
      <c r="AL174" s="5"/>
      <c r="AM174" s="10">
        <v>0.19230789767995243</v>
      </c>
      <c r="AN174" s="10">
        <v>0.14548604560777317</v>
      </c>
      <c r="AO174" s="10">
        <v>0.19360162715843734</v>
      </c>
      <c r="AP174" s="10">
        <v>0.46860442955383708</v>
      </c>
      <c r="AQ174" s="10">
        <v>0</v>
      </c>
      <c r="AR174" s="10">
        <v>1.5199458943817459E-2</v>
      </c>
      <c r="AS174" s="10">
        <v>0.60425211741439477</v>
      </c>
      <c r="AT174" s="10">
        <v>0.3081551087102597</v>
      </c>
      <c r="AU174" s="84">
        <v>7.2393314931528063E-2</v>
      </c>
      <c r="AV174" s="84">
        <f t="shared" si="219"/>
        <v>1.5199458943817459E-2</v>
      </c>
      <c r="AW174" s="10">
        <v>0</v>
      </c>
      <c r="AX174" s="10">
        <f t="shared" si="220"/>
        <v>0.25543615062455943</v>
      </c>
      <c r="AY174" s="10">
        <f t="shared" si="221"/>
        <v>0.17583129416433363</v>
      </c>
      <c r="AZ174" s="10">
        <f t="shared" si="222"/>
        <v>0.18578993021998591</v>
      </c>
      <c r="BA174" s="10">
        <f t="shared" si="223"/>
        <v>0.38294262499112097</v>
      </c>
      <c r="BC174" s="13">
        <f t="shared" si="224"/>
        <v>852.90130693540391</v>
      </c>
      <c r="BD174" s="13">
        <f t="shared" si="225"/>
        <v>587.10069121470997</v>
      </c>
      <c r="BE174" s="13">
        <f t="shared" si="226"/>
        <v>620.35257700453292</v>
      </c>
      <c r="BF174" s="13">
        <f t="shared" si="227"/>
        <v>1278.6454248453529</v>
      </c>
      <c r="BH174" s="13">
        <f t="shared" si="228"/>
        <v>903.76848337600495</v>
      </c>
      <c r="BI174" s="13">
        <f t="shared" si="229"/>
        <v>591.31742660457053</v>
      </c>
      <c r="BJ174" s="13">
        <f t="shared" si="230"/>
        <v>622.35981289115273</v>
      </c>
      <c r="BK174" s="13">
        <f t="shared" si="231"/>
        <v>1230.5470758463368</v>
      </c>
      <c r="BL174" s="13">
        <f t="shared" si="232"/>
        <v>3347.9927987180654</v>
      </c>
      <c r="BM174" s="71">
        <f t="shared" si="233"/>
        <v>0.99731397310008885</v>
      </c>
      <c r="BO174" s="13">
        <f t="shared" si="234"/>
        <v>901.34093691836506</v>
      </c>
      <c r="BP174" s="13">
        <f t="shared" si="235"/>
        <v>589.72913209032436</v>
      </c>
      <c r="BQ174" s="13">
        <f t="shared" si="236"/>
        <v>620.68813769230337</v>
      </c>
      <c r="BR174" s="13">
        <f t="shared" si="237"/>
        <v>1227.2417932990065</v>
      </c>
    </row>
    <row r="175" spans="1:70" x14ac:dyDescent="0.35">
      <c r="A175">
        <v>37</v>
      </c>
      <c r="B175" t="s">
        <v>107</v>
      </c>
      <c r="C175">
        <v>72996</v>
      </c>
      <c r="D175">
        <v>20830</v>
      </c>
      <c r="E175">
        <v>22613</v>
      </c>
      <c r="F175">
        <v>4743</v>
      </c>
      <c r="G175">
        <v>4999</v>
      </c>
      <c r="H175">
        <v>5298</v>
      </c>
      <c r="I175" s="65">
        <f t="shared" si="199"/>
        <v>299</v>
      </c>
      <c r="J175" s="8">
        <f t="shared" si="200"/>
        <v>4.1148355648403125E-4</v>
      </c>
      <c r="K175" s="65">
        <f t="shared" si="201"/>
        <v>555</v>
      </c>
      <c r="L175" s="8">
        <f t="shared" si="202"/>
        <v>4.2935089107716014E-4</v>
      </c>
      <c r="M175">
        <v>21293</v>
      </c>
      <c r="N175" s="8">
        <f t="shared" si="203"/>
        <v>1.1115922633846687E-3</v>
      </c>
      <c r="O175" s="3">
        <v>15935.222924060176</v>
      </c>
      <c r="P175" s="8">
        <f t="shared" si="204"/>
        <v>0.70469300508823129</v>
      </c>
      <c r="Q175" s="8">
        <f t="shared" si="205"/>
        <v>1.5456249188481367E-3</v>
      </c>
      <c r="R175" s="8">
        <v>0.16200000000000001</v>
      </c>
      <c r="S175" s="126">
        <f t="shared" si="206"/>
        <v>3663.306</v>
      </c>
      <c r="T175" s="8">
        <f t="shared" si="207"/>
        <v>1.3095053075315749E-3</v>
      </c>
      <c r="U175" s="2">
        <v>0.47285067873303166</v>
      </c>
      <c r="V175" s="2">
        <v>0.52714932126696834</v>
      </c>
      <c r="W175">
        <v>38</v>
      </c>
      <c r="Y175" s="3">
        <f t="shared" si="208"/>
        <v>211.2</v>
      </c>
      <c r="Z175" s="3">
        <f t="shared" si="209"/>
        <v>7.0646877828054304</v>
      </c>
      <c r="AA175" s="3">
        <f t="shared" si="210"/>
        <v>256.26468778280542</v>
      </c>
      <c r="AB175" s="3"/>
      <c r="AC175" s="3">
        <f t="shared" si="211"/>
        <v>172.77579525830532</v>
      </c>
      <c r="AD175" s="3">
        <f t="shared" si="212"/>
        <v>274.92085326199395</v>
      </c>
      <c r="AE175" s="3">
        <f t="shared" si="213"/>
        <v>324.49240111421551</v>
      </c>
      <c r="AF175" s="3">
        <f t="shared" si="214"/>
        <v>451.0884201502198</v>
      </c>
      <c r="AG175" s="8">
        <f t="shared" si="215"/>
        <v>0</v>
      </c>
      <c r="AH175" s="3">
        <f t="shared" si="216"/>
        <v>0</v>
      </c>
      <c r="AI175" s="3">
        <f t="shared" si="217"/>
        <v>321.10062948429493</v>
      </c>
      <c r="AJ175" s="67"/>
      <c r="AK175" s="3">
        <f t="shared" si="218"/>
        <v>577</v>
      </c>
      <c r="AL175" s="5"/>
      <c r="AM175" s="10">
        <v>0.3195833521870286</v>
      </c>
      <c r="AN175" s="10">
        <v>0.20630348793363504</v>
      </c>
      <c r="AO175" s="10">
        <v>0.21268058069381598</v>
      </c>
      <c r="AP175" s="10">
        <v>0.26143257918552032</v>
      </c>
      <c r="AQ175" s="10">
        <v>0.36635504789674173</v>
      </c>
      <c r="AR175" s="10">
        <v>0.63364484191490966</v>
      </c>
      <c r="AS175" s="10">
        <v>1.101883484118572E-7</v>
      </c>
      <c r="AT175" s="10">
        <v>0</v>
      </c>
      <c r="AU175" s="84">
        <v>0</v>
      </c>
      <c r="AV175" s="84">
        <f t="shared" si="219"/>
        <v>0.99999988981165133</v>
      </c>
      <c r="AW175" s="10">
        <v>0.3</v>
      </c>
      <c r="AX175" s="10">
        <f t="shared" si="220"/>
        <v>0.21369198217325402</v>
      </c>
      <c r="AY175" s="10">
        <f t="shared" si="221"/>
        <v>0.10870456148222275</v>
      </c>
      <c r="AZ175" s="10">
        <f t="shared" si="222"/>
        <v>0.12053005919905128</v>
      </c>
      <c r="BA175" s="10">
        <f t="shared" si="223"/>
        <v>0.55707339714547199</v>
      </c>
      <c r="BC175" s="13">
        <f t="shared" si="224"/>
        <v>123.30027371396757</v>
      </c>
      <c r="BD175" s="13">
        <f t="shared" si="225"/>
        <v>62.722531975242525</v>
      </c>
      <c r="BE175" s="13">
        <f t="shared" si="226"/>
        <v>69.545844157852585</v>
      </c>
      <c r="BF175" s="13">
        <f t="shared" si="227"/>
        <v>321.43135015293734</v>
      </c>
      <c r="BH175" s="13">
        <f t="shared" si="228"/>
        <v>130.65392263815406</v>
      </c>
      <c r="BI175" s="13">
        <f t="shared" si="229"/>
        <v>63.173024240503615</v>
      </c>
      <c r="BJ175" s="13">
        <f t="shared" si="230"/>
        <v>69.77086927958733</v>
      </c>
      <c r="BK175" s="13">
        <f t="shared" si="231"/>
        <v>309.34018167223775</v>
      </c>
      <c r="BL175" s="13">
        <f t="shared" si="232"/>
        <v>572.9379978304828</v>
      </c>
      <c r="BM175" s="71">
        <f t="shared" si="233"/>
        <v>1.0070897761797937</v>
      </c>
      <c r="BO175" s="13">
        <f t="shared" si="234"/>
        <v>131.58022970667065</v>
      </c>
      <c r="BP175" s="13">
        <f t="shared" si="235"/>
        <v>63.620906842969468</v>
      </c>
      <c r="BQ175" s="13">
        <f t="shared" si="236"/>
        <v>70.265529126649241</v>
      </c>
      <c r="BR175" s="13">
        <f t="shared" si="237"/>
        <v>311.53333432371062</v>
      </c>
    </row>
    <row r="176" spans="1:70" x14ac:dyDescent="0.35">
      <c r="A176">
        <v>37</v>
      </c>
      <c r="B176" t="s">
        <v>108</v>
      </c>
      <c r="C176">
        <v>73080</v>
      </c>
      <c r="D176">
        <v>97958</v>
      </c>
      <c r="E176">
        <v>112751</v>
      </c>
      <c r="F176">
        <v>23992</v>
      </c>
      <c r="G176">
        <v>24621</v>
      </c>
      <c r="H176">
        <v>25597</v>
      </c>
      <c r="I176" s="65">
        <f t="shared" si="199"/>
        <v>976</v>
      </c>
      <c r="J176" s="8">
        <f t="shared" si="200"/>
        <v>1.3431704051117543E-3</v>
      </c>
      <c r="K176" s="65">
        <f t="shared" si="201"/>
        <v>1605</v>
      </c>
      <c r="L176" s="8">
        <f t="shared" si="202"/>
        <v>1.2416363606825983E-3</v>
      </c>
      <c r="M176">
        <v>96777</v>
      </c>
      <c r="N176" s="8">
        <f t="shared" si="203"/>
        <v>5.0522032815281115E-3</v>
      </c>
      <c r="O176" s="3">
        <v>98397.882909372842</v>
      </c>
      <c r="P176" s="8">
        <f t="shared" si="204"/>
        <v>0.87270075573052874</v>
      </c>
      <c r="Q176" s="8">
        <f t="shared" si="205"/>
        <v>9.5440283773499546E-3</v>
      </c>
      <c r="R176" s="8">
        <v>0.1933</v>
      </c>
      <c r="S176" s="126">
        <f t="shared" si="206"/>
        <v>21794.7683</v>
      </c>
      <c r="T176" s="8">
        <f t="shared" si="207"/>
        <v>7.7908765375513051E-3</v>
      </c>
      <c r="U176" s="2">
        <v>0.43528462877276392</v>
      </c>
      <c r="V176" s="2">
        <v>0.56471537122723614</v>
      </c>
      <c r="W176">
        <v>2</v>
      </c>
      <c r="Y176" s="3">
        <f t="shared" si="208"/>
        <v>518.92499999999995</v>
      </c>
      <c r="Z176" s="3">
        <f t="shared" si="209"/>
        <v>18.040447340493273</v>
      </c>
      <c r="AA176" s="3">
        <f t="shared" si="210"/>
        <v>538.96544734049326</v>
      </c>
      <c r="AB176" s="3"/>
      <c r="AC176" s="3">
        <f t="shared" si="211"/>
        <v>563.97717783313044</v>
      </c>
      <c r="AD176" s="3">
        <f t="shared" si="212"/>
        <v>1635.6363071180672</v>
      </c>
      <c r="AE176" s="3">
        <f t="shared" si="213"/>
        <v>2003.6974344179714</v>
      </c>
      <c r="AF176" s="3">
        <f t="shared" si="214"/>
        <v>3072.5982870453454</v>
      </c>
      <c r="AG176" s="8">
        <f t="shared" si="215"/>
        <v>1.7334904914901261E-2</v>
      </c>
      <c r="AH176" s="3">
        <f t="shared" si="216"/>
        <v>1973.8840945848165</v>
      </c>
      <c r="AI176" s="3">
        <f t="shared" si="217"/>
        <v>3104.59672690864</v>
      </c>
      <c r="AJ176" s="67"/>
      <c r="AK176" s="3">
        <f t="shared" si="218"/>
        <v>3644</v>
      </c>
      <c r="AL176" s="5"/>
      <c r="AM176" s="10">
        <v>0.29267665662011288</v>
      </c>
      <c r="AN176" s="10">
        <v>0.2183473107781127</v>
      </c>
      <c r="AO176" s="10">
        <v>0.2020195723847123</v>
      </c>
      <c r="AP176" s="10">
        <v>0.28695646021706195</v>
      </c>
      <c r="AQ176" s="10">
        <v>2.2532980054264365E-2</v>
      </c>
      <c r="AR176" s="10">
        <v>0.45625446772810602</v>
      </c>
      <c r="AS176" s="10">
        <v>0.5212007928832787</v>
      </c>
      <c r="AT176" s="10">
        <v>1.1759334351074E-5</v>
      </c>
      <c r="AU176" s="84">
        <v>0</v>
      </c>
      <c r="AV176" s="84">
        <f t="shared" si="219"/>
        <v>0.47878744778237037</v>
      </c>
      <c r="AW176" s="10">
        <v>0</v>
      </c>
      <c r="AX176" s="10">
        <f t="shared" si="220"/>
        <v>0.2447938916256743</v>
      </c>
      <c r="AY176" s="10">
        <f t="shared" si="221"/>
        <v>0.11894913780188597</v>
      </c>
      <c r="AZ176" s="10">
        <f t="shared" si="222"/>
        <v>0.14121898360273058</v>
      </c>
      <c r="BA176" s="10">
        <f t="shared" si="223"/>
        <v>0.49503798696970919</v>
      </c>
      <c r="BC176" s="13">
        <f t="shared" si="224"/>
        <v>892.02894108395719</v>
      </c>
      <c r="BD176" s="13">
        <f t="shared" si="225"/>
        <v>433.45065815007246</v>
      </c>
      <c r="BE176" s="13">
        <f t="shared" si="226"/>
        <v>514.60197624835018</v>
      </c>
      <c r="BF176" s="13">
        <f t="shared" si="227"/>
        <v>1803.9184245176202</v>
      </c>
      <c r="BH176" s="13">
        <f t="shared" si="228"/>
        <v>945.22969616226635</v>
      </c>
      <c r="BI176" s="13">
        <f t="shared" si="229"/>
        <v>436.56383235907936</v>
      </c>
      <c r="BJ176" s="13">
        <f t="shared" si="230"/>
        <v>516.26704155530638</v>
      </c>
      <c r="BK176" s="13">
        <f t="shared" si="231"/>
        <v>1736.0610683950679</v>
      </c>
      <c r="BL176" s="13">
        <f t="shared" si="232"/>
        <v>3634.12163847172</v>
      </c>
      <c r="BM176" s="71">
        <f t="shared" si="233"/>
        <v>1.0027182253405349</v>
      </c>
      <c r="BO176" s="13">
        <f t="shared" si="234"/>
        <v>947.79904347500076</v>
      </c>
      <c r="BP176" s="13">
        <f t="shared" si="235"/>
        <v>437.75051123095881</v>
      </c>
      <c r="BQ176" s="13">
        <f t="shared" si="236"/>
        <v>517.67037171014499</v>
      </c>
      <c r="BR176" s="13">
        <f t="shared" si="237"/>
        <v>1740.7800735838955</v>
      </c>
    </row>
    <row r="177" spans="1:70" x14ac:dyDescent="0.35">
      <c r="A177">
        <v>37</v>
      </c>
      <c r="B177" t="s">
        <v>109</v>
      </c>
      <c r="C177">
        <v>73220</v>
      </c>
      <c r="D177">
        <v>25992</v>
      </c>
      <c r="E177">
        <v>27240</v>
      </c>
      <c r="F177">
        <v>10517</v>
      </c>
      <c r="G177">
        <v>10831</v>
      </c>
      <c r="H177">
        <v>11245</v>
      </c>
      <c r="I177" s="65">
        <f t="shared" si="199"/>
        <v>414</v>
      </c>
      <c r="J177" s="8">
        <f t="shared" si="200"/>
        <v>5.6974646282404329E-4</v>
      </c>
      <c r="K177" s="65">
        <f t="shared" si="201"/>
        <v>728</v>
      </c>
      <c r="L177" s="8">
        <f t="shared" si="202"/>
        <v>5.6318459225977041E-4</v>
      </c>
      <c r="M177">
        <v>26245</v>
      </c>
      <c r="N177" s="8">
        <f t="shared" si="203"/>
        <v>1.3701093764397047E-3</v>
      </c>
      <c r="O177" s="3">
        <v>24119.694069179779</v>
      </c>
      <c r="P177" s="8">
        <f t="shared" si="204"/>
        <v>0.8854513241255425</v>
      </c>
      <c r="Q177" s="8">
        <f t="shared" si="205"/>
        <v>2.3394715195373754E-3</v>
      </c>
      <c r="R177" s="8">
        <v>0.16900000000000001</v>
      </c>
      <c r="S177" s="126">
        <f t="shared" si="206"/>
        <v>4603.5600000000004</v>
      </c>
      <c r="T177" s="8">
        <f t="shared" si="207"/>
        <v>1.6456136215593396E-3</v>
      </c>
      <c r="U177" s="2">
        <v>0.45482045277127242</v>
      </c>
      <c r="V177" s="2">
        <v>0.54517954722872752</v>
      </c>
      <c r="W177">
        <v>15</v>
      </c>
      <c r="Y177" s="3">
        <f t="shared" si="208"/>
        <v>259.05</v>
      </c>
      <c r="Z177" s="3">
        <f t="shared" si="209"/>
        <v>8.8287566598360652</v>
      </c>
      <c r="AA177" s="3">
        <f t="shared" si="210"/>
        <v>282.87875665983609</v>
      </c>
      <c r="AB177" s="3"/>
      <c r="AC177" s="3">
        <f t="shared" si="211"/>
        <v>239.22802420380737</v>
      </c>
      <c r="AD177" s="3">
        <f t="shared" si="212"/>
        <v>345.48428202361066</v>
      </c>
      <c r="AE177" s="3">
        <f t="shared" si="213"/>
        <v>491.15456243986296</v>
      </c>
      <c r="AF177" s="3">
        <f t="shared" si="214"/>
        <v>601.40877673171337</v>
      </c>
      <c r="AG177" s="8">
        <f t="shared" si="215"/>
        <v>3.9850851410967152E-3</v>
      </c>
      <c r="AH177" s="3">
        <f t="shared" si="216"/>
        <v>453.77209821412521</v>
      </c>
      <c r="AI177" s="3">
        <f t="shared" si="217"/>
        <v>928.2301901496927</v>
      </c>
      <c r="AJ177" s="67"/>
      <c r="AK177" s="3">
        <f t="shared" si="218"/>
        <v>1211</v>
      </c>
      <c r="AL177" s="5"/>
      <c r="AM177" s="10">
        <v>0.14696720335675253</v>
      </c>
      <c r="AN177" s="10">
        <v>0.10077540007806401</v>
      </c>
      <c r="AO177" s="10">
        <v>0.15974949908925323</v>
      </c>
      <c r="AP177" s="10">
        <v>0.59250789747593025</v>
      </c>
      <c r="AQ177" s="10">
        <v>0</v>
      </c>
      <c r="AR177" s="10">
        <v>0</v>
      </c>
      <c r="AS177" s="10">
        <v>1.2836130685669613E-4</v>
      </c>
      <c r="AT177" s="10">
        <v>1.1493813234895785E-4</v>
      </c>
      <c r="AU177" s="84">
        <v>0.99975670056079435</v>
      </c>
      <c r="AV177" s="84">
        <f t="shared" si="219"/>
        <v>0</v>
      </c>
      <c r="AW177" s="10">
        <v>0.3</v>
      </c>
      <c r="AX177" s="10">
        <f t="shared" si="220"/>
        <v>0.35178490123747486</v>
      </c>
      <c r="AY177" s="10">
        <f t="shared" si="221"/>
        <v>0.19312703176667959</v>
      </c>
      <c r="AZ177" s="10">
        <f t="shared" si="222"/>
        <v>0.16287492448270149</v>
      </c>
      <c r="BA177" s="10">
        <f t="shared" si="223"/>
        <v>0.29221314251314401</v>
      </c>
      <c r="BC177" s="13">
        <f t="shared" si="224"/>
        <v>426.01151539858205</v>
      </c>
      <c r="BD177" s="13">
        <f t="shared" si="225"/>
        <v>233.87683546944899</v>
      </c>
      <c r="BE177" s="13">
        <f t="shared" si="226"/>
        <v>197.2415335485515</v>
      </c>
      <c r="BF177" s="13">
        <f t="shared" si="227"/>
        <v>353.87011558341737</v>
      </c>
      <c r="BH177" s="13">
        <f t="shared" si="228"/>
        <v>451.41891335107306</v>
      </c>
      <c r="BI177" s="13">
        <f t="shared" si="229"/>
        <v>235.55660989954239</v>
      </c>
      <c r="BJ177" s="13">
        <f t="shared" si="230"/>
        <v>197.87973559549437</v>
      </c>
      <c r="BK177" s="13">
        <f t="shared" si="231"/>
        <v>340.5587096307375</v>
      </c>
      <c r="BL177" s="13">
        <f t="shared" si="232"/>
        <v>1225.4139684768472</v>
      </c>
      <c r="BM177" s="71">
        <f t="shared" si="233"/>
        <v>0.98823747007326568</v>
      </c>
      <c r="BO177" s="13">
        <f t="shared" si="234"/>
        <v>446.1090848732872</v>
      </c>
      <c r="BP177" s="13">
        <f t="shared" si="235"/>
        <v>232.78586822615895</v>
      </c>
      <c r="BQ177" s="13">
        <f t="shared" si="236"/>
        <v>195.55216928365809</v>
      </c>
      <c r="BR177" s="13">
        <f t="shared" si="237"/>
        <v>336.5528776168959</v>
      </c>
    </row>
    <row r="178" spans="1:70" x14ac:dyDescent="0.35">
      <c r="A178">
        <v>59</v>
      </c>
      <c r="B178" t="s">
        <v>148</v>
      </c>
      <c r="C178">
        <v>73962</v>
      </c>
      <c r="D178">
        <v>39323</v>
      </c>
      <c r="E178">
        <v>44187</v>
      </c>
      <c r="F178">
        <v>11095</v>
      </c>
      <c r="G178">
        <v>11877</v>
      </c>
      <c r="H178">
        <v>12278</v>
      </c>
      <c r="I178" s="65">
        <f t="shared" si="199"/>
        <v>401</v>
      </c>
      <c r="J178" s="8">
        <f t="shared" si="200"/>
        <v>5.5185587341169406E-4</v>
      </c>
      <c r="K178" s="65">
        <f t="shared" si="201"/>
        <v>1183</v>
      </c>
      <c r="L178" s="8">
        <f t="shared" si="202"/>
        <v>9.1517496242212695E-4</v>
      </c>
      <c r="M178">
        <v>39307</v>
      </c>
      <c r="N178" s="8">
        <f t="shared" si="203"/>
        <v>2.0520056871676687E-3</v>
      </c>
      <c r="O178" s="3">
        <v>40892.101721661762</v>
      </c>
      <c r="P178" s="8">
        <f t="shared" si="204"/>
        <v>0.92543285857066016</v>
      </c>
      <c r="Q178" s="8">
        <f t="shared" si="205"/>
        <v>3.9662985391715712E-3</v>
      </c>
      <c r="R178" s="8">
        <v>0.21790000000000001</v>
      </c>
      <c r="S178" s="126">
        <f t="shared" si="206"/>
        <v>9628.3473000000013</v>
      </c>
      <c r="T178" s="8">
        <f t="shared" si="207"/>
        <v>3.4418014471374525E-3</v>
      </c>
      <c r="U178" s="2">
        <v>0.47693574958813839</v>
      </c>
      <c r="V178" s="2">
        <v>0.52306425041186166</v>
      </c>
      <c r="W178">
        <v>0</v>
      </c>
      <c r="Y178" s="3">
        <f t="shared" si="208"/>
        <v>645.15</v>
      </c>
      <c r="Z178" s="3">
        <f t="shared" si="209"/>
        <v>21.488171540362437</v>
      </c>
      <c r="AA178" s="3">
        <f t="shared" si="210"/>
        <v>666.63817154036246</v>
      </c>
      <c r="AB178" s="3"/>
      <c r="AC178" s="3">
        <f t="shared" si="211"/>
        <v>231.71603310562017</v>
      </c>
      <c r="AD178" s="3">
        <f t="shared" si="212"/>
        <v>722.58049292601174</v>
      </c>
      <c r="AE178" s="3">
        <f t="shared" si="213"/>
        <v>832.69473778330314</v>
      </c>
      <c r="AF178" s="3">
        <f t="shared" si="214"/>
        <v>1222.9570563877667</v>
      </c>
      <c r="AG178" s="8">
        <f t="shared" si="215"/>
        <v>0</v>
      </c>
      <c r="AH178" s="3">
        <f t="shared" si="216"/>
        <v>0</v>
      </c>
      <c r="AI178" s="3">
        <f t="shared" si="217"/>
        <v>564.03420742716821</v>
      </c>
      <c r="AJ178" s="67"/>
      <c r="AK178" s="3">
        <f t="shared" si="218"/>
        <v>1231</v>
      </c>
      <c r="AL178" s="5"/>
      <c r="AM178" s="10">
        <v>0.39646506498261025</v>
      </c>
      <c r="AN178" s="10">
        <v>0.21375582585880776</v>
      </c>
      <c r="AO178" s="10">
        <v>0.16837439746171209</v>
      </c>
      <c r="AP178" s="10">
        <v>0.2214047116968699</v>
      </c>
      <c r="AQ178" s="10">
        <v>0.13971470952062404</v>
      </c>
      <c r="AR178" s="10">
        <v>0.85490974354570781</v>
      </c>
      <c r="AS178" s="10">
        <v>5.3755469336681924E-3</v>
      </c>
      <c r="AT178" s="10">
        <v>0</v>
      </c>
      <c r="AU178" s="84">
        <v>0</v>
      </c>
      <c r="AV178" s="84">
        <f t="shared" si="219"/>
        <v>0.99462445306633185</v>
      </c>
      <c r="AW178" s="10">
        <v>0.3</v>
      </c>
      <c r="AX178" s="10">
        <f t="shared" si="220"/>
        <v>0.12546445852732871</v>
      </c>
      <c r="AY178" s="10">
        <f t="shared" si="221"/>
        <v>0.11538292302223088</v>
      </c>
      <c r="AZ178" s="10">
        <f t="shared" si="222"/>
        <v>0.18558505454745025</v>
      </c>
      <c r="BA178" s="10">
        <f t="shared" si="223"/>
        <v>0.57356756390299013</v>
      </c>
      <c r="BC178" s="13">
        <f t="shared" si="224"/>
        <v>154.44674844714163</v>
      </c>
      <c r="BD178" s="13">
        <f t="shared" si="225"/>
        <v>142.03637824036622</v>
      </c>
      <c r="BE178" s="13">
        <f t="shared" si="226"/>
        <v>228.45520214791125</v>
      </c>
      <c r="BF178" s="13">
        <f t="shared" si="227"/>
        <v>706.06167116458084</v>
      </c>
      <c r="BH178" s="13">
        <f t="shared" si="228"/>
        <v>163.65797832808363</v>
      </c>
      <c r="BI178" s="13">
        <f t="shared" si="229"/>
        <v>143.05652662672665</v>
      </c>
      <c r="BJ178" s="13">
        <f t="shared" si="230"/>
        <v>229.19440030269365</v>
      </c>
      <c r="BK178" s="13">
        <f t="shared" si="231"/>
        <v>679.50200105227441</v>
      </c>
      <c r="BL178" s="13">
        <f t="shared" si="232"/>
        <v>1215.4109063097785</v>
      </c>
      <c r="BM178" s="71">
        <f t="shared" si="233"/>
        <v>1.0128261920386685</v>
      </c>
      <c r="BO178" s="13">
        <f t="shared" si="234"/>
        <v>165.75708698677988</v>
      </c>
      <c r="BP178" s="13">
        <f t="shared" si="235"/>
        <v>144.89139710962596</v>
      </c>
      <c r="BQ178" s="13">
        <f t="shared" si="236"/>
        <v>232.13409169516348</v>
      </c>
      <c r="BR178" s="13">
        <f t="shared" si="237"/>
        <v>688.21742420843043</v>
      </c>
    </row>
    <row r="179" spans="1:70" x14ac:dyDescent="0.35">
      <c r="A179">
        <v>65</v>
      </c>
      <c r="B179" t="s">
        <v>179</v>
      </c>
      <c r="C179">
        <v>78120</v>
      </c>
      <c r="D179">
        <v>110330</v>
      </c>
      <c r="E179">
        <v>138448</v>
      </c>
      <c r="F179">
        <v>35370</v>
      </c>
      <c r="G179">
        <v>39727</v>
      </c>
      <c r="H179">
        <v>46355</v>
      </c>
      <c r="I179" s="65">
        <f t="shared" si="199"/>
        <v>6628</v>
      </c>
      <c r="J179" s="8">
        <f t="shared" si="200"/>
        <v>9.1214482019269533E-3</v>
      </c>
      <c r="K179" s="65">
        <f t="shared" si="201"/>
        <v>10985</v>
      </c>
      <c r="L179" s="8">
        <f t="shared" si="202"/>
        <v>8.4980532224911785E-3</v>
      </c>
      <c r="M179">
        <v>113826</v>
      </c>
      <c r="N179" s="8">
        <f t="shared" si="203"/>
        <v>5.9422392792008311E-3</v>
      </c>
      <c r="O179" s="3">
        <v>0</v>
      </c>
      <c r="P179" s="8">
        <f t="shared" si="204"/>
        <v>0</v>
      </c>
      <c r="Q179" s="8">
        <f t="shared" si="205"/>
        <v>0</v>
      </c>
      <c r="R179" s="8">
        <v>2.2700000000000001E-2</v>
      </c>
      <c r="S179" s="126">
        <f t="shared" si="206"/>
        <v>3142.7696000000001</v>
      </c>
      <c r="T179" s="8">
        <f t="shared" si="207"/>
        <v>1.1234315319410622E-3</v>
      </c>
      <c r="U179" s="2">
        <v>0.64201640708595886</v>
      </c>
      <c r="V179" s="2">
        <v>0.35798359291404114</v>
      </c>
      <c r="W179">
        <v>5</v>
      </c>
      <c r="Y179" s="3">
        <f t="shared" si="208"/>
        <v>3594.5249999999996</v>
      </c>
      <c r="Z179" s="3">
        <f t="shared" si="209"/>
        <v>98.955209101177019</v>
      </c>
      <c r="AA179" s="3">
        <f t="shared" si="210"/>
        <v>3698.4802091011766</v>
      </c>
      <c r="AB179" s="3"/>
      <c r="AC179" s="3">
        <f t="shared" si="211"/>
        <v>3829.9597691372828</v>
      </c>
      <c r="AD179" s="3">
        <f t="shared" si="212"/>
        <v>235.85605462329806</v>
      </c>
      <c r="AE179" s="3">
        <f t="shared" si="213"/>
        <v>0</v>
      </c>
      <c r="AF179" s="3">
        <f t="shared" si="214"/>
        <v>0</v>
      </c>
      <c r="AG179" s="8">
        <f t="shared" si="215"/>
        <v>0</v>
      </c>
      <c r="AH179" s="3">
        <f t="shared" si="216"/>
        <v>0</v>
      </c>
      <c r="AI179" s="3">
        <f t="shared" si="217"/>
        <v>4065.8158237605808</v>
      </c>
      <c r="AJ179" s="67"/>
      <c r="AK179" s="3">
        <f t="shared" si="218"/>
        <v>7764</v>
      </c>
      <c r="AL179" s="5"/>
      <c r="AM179" s="10">
        <v>0.14036724527404587</v>
      </c>
      <c r="AN179" s="10">
        <v>0.11033305195577223</v>
      </c>
      <c r="AO179" s="10">
        <v>0.15438376451472269</v>
      </c>
      <c r="AP179" s="10">
        <v>0.59491593825545919</v>
      </c>
      <c r="AQ179" s="10">
        <v>0</v>
      </c>
      <c r="AR179" s="10">
        <v>0</v>
      </c>
      <c r="AS179" s="10">
        <v>0</v>
      </c>
      <c r="AT179" s="10">
        <v>0.21718242240028565</v>
      </c>
      <c r="AU179" s="84">
        <v>0.78281757759971426</v>
      </c>
      <c r="AV179" s="84">
        <f t="shared" si="219"/>
        <v>0</v>
      </c>
      <c r="AW179" s="10">
        <v>0.1</v>
      </c>
      <c r="AX179" s="10">
        <f t="shared" si="220"/>
        <v>0.31052593088717673</v>
      </c>
      <c r="AY179" s="10">
        <f t="shared" si="221"/>
        <v>0.1911583582370385</v>
      </c>
      <c r="AZ179" s="10">
        <f t="shared" si="222"/>
        <v>0.18680615203465684</v>
      </c>
      <c r="BA179" s="10">
        <f t="shared" si="223"/>
        <v>0.31150955884112796</v>
      </c>
      <c r="BC179" s="13">
        <f t="shared" si="224"/>
        <v>2410.9233274080402</v>
      </c>
      <c r="BD179" s="13">
        <f t="shared" si="225"/>
        <v>1484.1534933523669</v>
      </c>
      <c r="BE179" s="13">
        <f t="shared" si="226"/>
        <v>1450.3629643970758</v>
      </c>
      <c r="BF179" s="13">
        <f t="shared" si="227"/>
        <v>2418.5602148425173</v>
      </c>
      <c r="BH179" s="13">
        <f t="shared" si="228"/>
        <v>2554.7111974497425</v>
      </c>
      <c r="BI179" s="13">
        <f t="shared" si="229"/>
        <v>1494.813134284582</v>
      </c>
      <c r="BJ179" s="13">
        <f t="shared" si="230"/>
        <v>1455.0558127847125</v>
      </c>
      <c r="BK179" s="13">
        <f t="shared" si="231"/>
        <v>2327.5820976661312</v>
      </c>
      <c r="BL179" s="13">
        <f t="shared" si="232"/>
        <v>7832.162242185168</v>
      </c>
      <c r="BM179" s="71">
        <f t="shared" si="233"/>
        <v>0.99129713608101266</v>
      </c>
      <c r="BO179" s="13">
        <f t="shared" si="234"/>
        <v>2532.477893546024</v>
      </c>
      <c r="BP179" s="13">
        <f t="shared" si="235"/>
        <v>1481.8039789925883</v>
      </c>
      <c r="BQ179" s="13">
        <f t="shared" si="236"/>
        <v>1442.3926600515156</v>
      </c>
      <c r="BR179" s="13">
        <f t="shared" si="237"/>
        <v>2307.3254674098716</v>
      </c>
    </row>
    <row r="180" spans="1:70" x14ac:dyDescent="0.35">
      <c r="A180">
        <v>37</v>
      </c>
      <c r="B180" t="s">
        <v>110</v>
      </c>
      <c r="C180">
        <v>78148</v>
      </c>
      <c r="D180">
        <v>35646</v>
      </c>
      <c r="E180">
        <v>42334</v>
      </c>
      <c r="F180">
        <v>11903</v>
      </c>
      <c r="G180">
        <v>13248</v>
      </c>
      <c r="H180">
        <v>15068</v>
      </c>
      <c r="I180" s="65">
        <f t="shared" si="199"/>
        <v>1820</v>
      </c>
      <c r="J180" s="8">
        <f t="shared" si="200"/>
        <v>2.5046825177288861E-3</v>
      </c>
      <c r="K180" s="65">
        <f t="shared" si="201"/>
        <v>3165</v>
      </c>
      <c r="L180" s="8">
        <f t="shared" si="202"/>
        <v>2.4484604869535347E-3</v>
      </c>
      <c r="M180">
        <v>36583</v>
      </c>
      <c r="N180" s="8">
        <f t="shared" si="203"/>
        <v>1.909800393152742E-3</v>
      </c>
      <c r="O180" s="3">
        <v>4660.854735342341</v>
      </c>
      <c r="P180" s="8">
        <f t="shared" si="204"/>
        <v>0.11009719694199321</v>
      </c>
      <c r="Q180" s="8">
        <f t="shared" si="205"/>
        <v>4.5207608681767662E-4</v>
      </c>
      <c r="R180" s="8">
        <v>0.1148</v>
      </c>
      <c r="S180" s="126">
        <f t="shared" si="206"/>
        <v>4859.9431999999997</v>
      </c>
      <c r="T180" s="8">
        <f t="shared" si="207"/>
        <v>1.737261756102817E-3</v>
      </c>
      <c r="U180" s="2">
        <v>0.64115738236884801</v>
      </c>
      <c r="V180" s="2">
        <v>0.35884261763115199</v>
      </c>
      <c r="W180">
        <v>0</v>
      </c>
      <c r="Y180" s="3">
        <f t="shared" si="208"/>
        <v>1109.625</v>
      </c>
      <c r="Z180" s="3">
        <f t="shared" si="209"/>
        <v>30.580700885613847</v>
      </c>
      <c r="AA180" s="3">
        <f t="shared" si="210"/>
        <v>1140.2057008856139</v>
      </c>
      <c r="AB180" s="3"/>
      <c r="AC180" s="3">
        <f t="shared" si="211"/>
        <v>1051.6787537462064</v>
      </c>
      <c r="AD180" s="3">
        <f t="shared" si="212"/>
        <v>364.72512297602913</v>
      </c>
      <c r="AE180" s="3">
        <f t="shared" si="213"/>
        <v>94.909996020968507</v>
      </c>
      <c r="AF180" s="3">
        <f t="shared" si="214"/>
        <v>0</v>
      </c>
      <c r="AG180" s="8">
        <f t="shared" si="215"/>
        <v>0</v>
      </c>
      <c r="AH180" s="3">
        <f t="shared" si="216"/>
        <v>0</v>
      </c>
      <c r="AI180" s="3">
        <f t="shared" si="217"/>
        <v>1511.313872743204</v>
      </c>
      <c r="AJ180" s="67"/>
      <c r="AK180" s="3">
        <f t="shared" si="218"/>
        <v>2652</v>
      </c>
      <c r="AL180" s="5"/>
      <c r="AM180" s="10">
        <v>0.23340777897962864</v>
      </c>
      <c r="AN180" s="10">
        <v>0.13718111591851445</v>
      </c>
      <c r="AO180" s="10">
        <v>0.14611082266690706</v>
      </c>
      <c r="AP180" s="10">
        <v>0.48330028243494982</v>
      </c>
      <c r="AQ180" s="10">
        <v>0</v>
      </c>
      <c r="AR180" s="10">
        <v>9.77445376022755E-4</v>
      </c>
      <c r="AS180" s="10">
        <v>9.9205628384066477E-2</v>
      </c>
      <c r="AT180" s="10">
        <v>0.3773723944244024</v>
      </c>
      <c r="AU180" s="84">
        <v>0.52244453181550832</v>
      </c>
      <c r="AV180" s="84">
        <f t="shared" si="219"/>
        <v>9.77445376022755E-4</v>
      </c>
      <c r="AW180" s="10">
        <v>0</v>
      </c>
      <c r="AX180" s="10">
        <f t="shared" si="220"/>
        <v>0.27442833044591641</v>
      </c>
      <c r="AY180" s="10">
        <f t="shared" si="221"/>
        <v>0.15953223523168508</v>
      </c>
      <c r="AZ180" s="10">
        <f t="shared" si="222"/>
        <v>0.1691733584616332</v>
      </c>
      <c r="BA180" s="10">
        <f t="shared" si="223"/>
        <v>0.39686607586076528</v>
      </c>
      <c r="BC180" s="13">
        <f t="shared" si="224"/>
        <v>727.78393234257032</v>
      </c>
      <c r="BD180" s="13">
        <f t="shared" si="225"/>
        <v>423.07948783442885</v>
      </c>
      <c r="BE180" s="13">
        <f t="shared" si="226"/>
        <v>448.64774664025123</v>
      </c>
      <c r="BF180" s="13">
        <f t="shared" si="227"/>
        <v>1052.4888331827494</v>
      </c>
      <c r="BH180" s="13">
        <f t="shared" si="228"/>
        <v>771.1890876589847</v>
      </c>
      <c r="BI180" s="13">
        <f t="shared" si="229"/>
        <v>426.11817314986325</v>
      </c>
      <c r="BJ180" s="13">
        <f t="shared" si="230"/>
        <v>450.09940798718367</v>
      </c>
      <c r="BK180" s="13">
        <f t="shared" si="231"/>
        <v>1012.8977360479721</v>
      </c>
      <c r="BL180" s="13">
        <f t="shared" si="232"/>
        <v>2660.3044048440038</v>
      </c>
      <c r="BM180" s="71">
        <f t="shared" si="233"/>
        <v>0.99687840052105214</v>
      </c>
      <c r="BO180" s="13">
        <f t="shared" si="234"/>
        <v>768.78174420477819</v>
      </c>
      <c r="BP180" s="13">
        <f t="shared" si="235"/>
        <v>424.78800288258844</v>
      </c>
      <c r="BQ180" s="13">
        <f t="shared" si="236"/>
        <v>448.69437790973615</v>
      </c>
      <c r="BR180" s="13">
        <f t="shared" si="237"/>
        <v>1009.7358750028973</v>
      </c>
    </row>
    <row r="181" spans="1:70" x14ac:dyDescent="0.35">
      <c r="A181">
        <v>111</v>
      </c>
      <c r="B181" t="s">
        <v>216</v>
      </c>
      <c r="C181">
        <v>78582</v>
      </c>
      <c r="D181">
        <v>129484</v>
      </c>
      <c r="E181">
        <v>144713</v>
      </c>
      <c r="F181">
        <v>46561</v>
      </c>
      <c r="G181">
        <v>48391</v>
      </c>
      <c r="H181">
        <v>51316</v>
      </c>
      <c r="I181" s="65">
        <f t="shared" si="199"/>
        <v>2925</v>
      </c>
      <c r="J181" s="8">
        <f t="shared" si="200"/>
        <v>4.0253826177785671E-3</v>
      </c>
      <c r="K181" s="65">
        <f t="shared" si="201"/>
        <v>4755</v>
      </c>
      <c r="L181" s="8">
        <f t="shared" si="202"/>
        <v>3.6784927694989127E-3</v>
      </c>
      <c r="M181">
        <v>129557</v>
      </c>
      <c r="N181" s="8">
        <f t="shared" si="203"/>
        <v>6.7634696316783696E-3</v>
      </c>
      <c r="O181" s="3">
        <v>0</v>
      </c>
      <c r="P181" s="8">
        <f t="shared" si="204"/>
        <v>0</v>
      </c>
      <c r="Q181" s="8">
        <f t="shared" si="205"/>
        <v>0</v>
      </c>
      <c r="R181" s="8">
        <v>4.2999999999999997E-2</v>
      </c>
      <c r="S181" s="126">
        <f t="shared" si="206"/>
        <v>6222.6589999999997</v>
      </c>
      <c r="T181" s="8">
        <f t="shared" si="207"/>
        <v>2.2243855652405568E-3</v>
      </c>
      <c r="U181" s="2">
        <v>0.70112276747008839</v>
      </c>
      <c r="V181" s="2">
        <v>0.29887723252991161</v>
      </c>
      <c r="W181">
        <v>0</v>
      </c>
      <c r="Y181" s="3">
        <f t="shared" si="208"/>
        <v>1509.75</v>
      </c>
      <c r="Z181" s="3">
        <f t="shared" si="209"/>
        <v>38.439296563421195</v>
      </c>
      <c r="AA181" s="3">
        <f t="shared" si="210"/>
        <v>1548.1892965634213</v>
      </c>
      <c r="AB181" s="3"/>
      <c r="AC181" s="3">
        <f t="shared" si="211"/>
        <v>1690.1979970921175</v>
      </c>
      <c r="AD181" s="3">
        <f t="shared" si="212"/>
        <v>466.99312638322493</v>
      </c>
      <c r="AE181" s="3">
        <f t="shared" si="213"/>
        <v>0</v>
      </c>
      <c r="AF181" s="3">
        <f t="shared" si="214"/>
        <v>0</v>
      </c>
      <c r="AG181" s="8">
        <f t="shared" si="215"/>
        <v>0</v>
      </c>
      <c r="AH181" s="3">
        <f t="shared" si="216"/>
        <v>0</v>
      </c>
      <c r="AI181" s="3">
        <f t="shared" si="217"/>
        <v>2157.1911234753425</v>
      </c>
      <c r="AJ181" s="67"/>
      <c r="AK181" s="3">
        <f t="shared" si="218"/>
        <v>3705</v>
      </c>
      <c r="AL181" s="5"/>
      <c r="AM181" s="10">
        <v>0.17885543610195942</v>
      </c>
      <c r="AN181" s="10">
        <v>0.12829477313450088</v>
      </c>
      <c r="AO181" s="10">
        <v>0.16325839107566029</v>
      </c>
      <c r="AP181" s="10">
        <v>0.52959139968787938</v>
      </c>
      <c r="AQ181" s="10">
        <v>0</v>
      </c>
      <c r="AR181" s="10">
        <v>0</v>
      </c>
      <c r="AS181" s="10">
        <v>9.9816910545956761E-2</v>
      </c>
      <c r="AT181" s="10">
        <v>0.18547040539918333</v>
      </c>
      <c r="AU181" s="84">
        <v>0.71471268405485988</v>
      </c>
      <c r="AV181" s="84">
        <f t="shared" si="219"/>
        <v>0</v>
      </c>
      <c r="AW181" s="10">
        <v>0.1</v>
      </c>
      <c r="AX181" s="10">
        <f t="shared" si="220"/>
        <v>0.26771617776766238</v>
      </c>
      <c r="AY181" s="10">
        <f t="shared" si="221"/>
        <v>0.18816907421873436</v>
      </c>
      <c r="AZ181" s="10">
        <f t="shared" si="222"/>
        <v>0.20347509207375539</v>
      </c>
      <c r="BA181" s="10">
        <f t="shared" si="223"/>
        <v>0.3406396559398478</v>
      </c>
      <c r="BC181" s="13">
        <f t="shared" si="224"/>
        <v>991.88843862918907</v>
      </c>
      <c r="BD181" s="13">
        <f t="shared" si="225"/>
        <v>697.16641998041075</v>
      </c>
      <c r="BE181" s="13">
        <f t="shared" si="226"/>
        <v>753.87521613326373</v>
      </c>
      <c r="BF181" s="13">
        <f t="shared" si="227"/>
        <v>1262.069925257136</v>
      </c>
      <c r="BH181" s="13">
        <f t="shared" si="228"/>
        <v>1051.0448308247101</v>
      </c>
      <c r="BI181" s="13">
        <f t="shared" si="229"/>
        <v>702.17368084680731</v>
      </c>
      <c r="BJ181" s="13">
        <f t="shared" si="230"/>
        <v>756.31448284053317</v>
      </c>
      <c r="BK181" s="13">
        <f t="shared" si="231"/>
        <v>1214.5950909155347</v>
      </c>
      <c r="BL181" s="13">
        <f t="shared" si="232"/>
        <v>3724.1280854275847</v>
      </c>
      <c r="BM181" s="71">
        <f t="shared" si="233"/>
        <v>0.99486374126001942</v>
      </c>
      <c r="BO181" s="13">
        <f t="shared" si="234"/>
        <v>1045.6463926262752</v>
      </c>
      <c r="BP181" s="13">
        <f t="shared" si="235"/>
        <v>698.56713514157354</v>
      </c>
      <c r="BQ181" s="13">
        <f t="shared" si="236"/>
        <v>752.42985596786957</v>
      </c>
      <c r="BR181" s="13">
        <f t="shared" si="237"/>
        <v>1208.3566162642824</v>
      </c>
    </row>
    <row r="182" spans="1:70" x14ac:dyDescent="0.35">
      <c r="A182">
        <v>37</v>
      </c>
      <c r="B182" t="s">
        <v>111</v>
      </c>
      <c r="C182">
        <v>80000</v>
      </c>
      <c r="D182">
        <v>147108</v>
      </c>
      <c r="E182">
        <v>153081</v>
      </c>
      <c r="F182">
        <v>55862</v>
      </c>
      <c r="G182">
        <v>56408</v>
      </c>
      <c r="H182">
        <v>57282</v>
      </c>
      <c r="I182" s="65">
        <f t="shared" si="199"/>
        <v>874</v>
      </c>
      <c r="J182" s="8">
        <f t="shared" si="200"/>
        <v>1.2027980881840915E-3</v>
      </c>
      <c r="K182" s="65">
        <f t="shared" si="201"/>
        <v>1420</v>
      </c>
      <c r="L182" s="8">
        <f t="shared" si="202"/>
        <v>1.0985193969902116E-3</v>
      </c>
      <c r="M182">
        <v>148054</v>
      </c>
      <c r="N182" s="8">
        <f t="shared" si="203"/>
        <v>7.7290978708098312E-3</v>
      </c>
      <c r="O182" s="3">
        <v>34428.908382671325</v>
      </c>
      <c r="P182" s="8">
        <f t="shared" si="204"/>
        <v>0.22490647684997697</v>
      </c>
      <c r="Q182" s="8">
        <f t="shared" si="205"/>
        <v>3.3394059799847294E-3</v>
      </c>
      <c r="R182" s="8">
        <v>0.1147</v>
      </c>
      <c r="S182" s="126">
        <f t="shared" si="206"/>
        <v>17558.3907</v>
      </c>
      <c r="T182" s="8">
        <f t="shared" si="207"/>
        <v>6.2765179358107255E-3</v>
      </c>
      <c r="U182" s="2">
        <v>0.54893996794404776</v>
      </c>
      <c r="V182" s="2">
        <v>0.45106003205595224</v>
      </c>
      <c r="W182">
        <v>118</v>
      </c>
      <c r="Y182" s="3">
        <f t="shared" si="208"/>
        <v>450.45</v>
      </c>
      <c r="Z182" s="3">
        <f t="shared" si="209"/>
        <v>13.86804970038613</v>
      </c>
      <c r="AA182" s="3">
        <f t="shared" si="210"/>
        <v>582.31804970038615</v>
      </c>
      <c r="AB182" s="3"/>
      <c r="AC182" s="3">
        <f t="shared" si="211"/>
        <v>505.03693998581559</v>
      </c>
      <c r="AD182" s="3">
        <f t="shared" si="212"/>
        <v>1317.7080356245042</v>
      </c>
      <c r="AE182" s="3">
        <f t="shared" si="213"/>
        <v>701.08332980809269</v>
      </c>
      <c r="AF182" s="3">
        <f t="shared" si="214"/>
        <v>1628.9233812101809</v>
      </c>
      <c r="AG182" s="8">
        <f t="shared" si="215"/>
        <v>9.6159239157954553E-3</v>
      </c>
      <c r="AH182" s="3">
        <f t="shared" si="216"/>
        <v>1094.9422200643498</v>
      </c>
      <c r="AI182" s="3">
        <f t="shared" si="217"/>
        <v>1989.8471442725811</v>
      </c>
      <c r="AJ182" s="67"/>
      <c r="AK182" s="3">
        <f t="shared" si="218"/>
        <v>2572</v>
      </c>
      <c r="AL182" s="5"/>
      <c r="AM182" s="10">
        <v>0.17161158749817862</v>
      </c>
      <c r="AN182" s="10">
        <v>0.1199147348098499</v>
      </c>
      <c r="AO182" s="10">
        <v>0.14133712783525187</v>
      </c>
      <c r="AP182" s="10">
        <v>0.56713654985671957</v>
      </c>
      <c r="AQ182" s="10">
        <v>6.6388083632129585E-5</v>
      </c>
      <c r="AR182" s="10">
        <v>0</v>
      </c>
      <c r="AS182" s="10">
        <v>4.8776818969218178E-2</v>
      </c>
      <c r="AT182" s="10">
        <v>0.18922648116597882</v>
      </c>
      <c r="AU182" s="84">
        <v>0.76193031178117099</v>
      </c>
      <c r="AV182" s="84">
        <f t="shared" si="219"/>
        <v>6.6388083632129585E-5</v>
      </c>
      <c r="AW182" s="10">
        <v>0.1</v>
      </c>
      <c r="AX182" s="10">
        <f t="shared" si="220"/>
        <v>0.31424074876587227</v>
      </c>
      <c r="AY182" s="10">
        <f t="shared" si="221"/>
        <v>0.17138213851776188</v>
      </c>
      <c r="AZ182" s="10">
        <f t="shared" si="222"/>
        <v>0.17357507774694139</v>
      </c>
      <c r="BA182" s="10">
        <f t="shared" si="223"/>
        <v>0.34080203496942441</v>
      </c>
      <c r="BC182" s="13">
        <f t="shared" si="224"/>
        <v>808.22720582582349</v>
      </c>
      <c r="BD182" s="13">
        <f t="shared" si="225"/>
        <v>440.79486026768353</v>
      </c>
      <c r="BE182" s="13">
        <f t="shared" si="226"/>
        <v>446.43509996513325</v>
      </c>
      <c r="BF182" s="13">
        <f t="shared" si="227"/>
        <v>876.54283394135962</v>
      </c>
      <c r="BH182" s="13">
        <f t="shared" si="228"/>
        <v>856.43001141250772</v>
      </c>
      <c r="BI182" s="13">
        <f t="shared" si="229"/>
        <v>443.96078276577106</v>
      </c>
      <c r="BJ182" s="13">
        <f t="shared" si="230"/>
        <v>447.87960199013276</v>
      </c>
      <c r="BK182" s="13">
        <f t="shared" si="231"/>
        <v>843.57023472011963</v>
      </c>
      <c r="BL182" s="13">
        <f t="shared" si="232"/>
        <v>2591.840630888531</v>
      </c>
      <c r="BM182" s="71">
        <f t="shared" si="233"/>
        <v>0.99234496494418745</v>
      </c>
      <c r="BO182" s="13">
        <f t="shared" si="234"/>
        <v>849.87400965229506</v>
      </c>
      <c r="BP182" s="13">
        <f t="shared" si="235"/>
        <v>440.56224741029308</v>
      </c>
      <c r="BQ182" s="13">
        <f t="shared" si="236"/>
        <v>444.4510679361149</v>
      </c>
      <c r="BR182" s="13">
        <f t="shared" si="237"/>
        <v>837.11267500129713</v>
      </c>
    </row>
    <row r="183" spans="1:70" x14ac:dyDescent="0.35">
      <c r="A183">
        <v>59</v>
      </c>
      <c r="B183" t="s">
        <v>149</v>
      </c>
      <c r="C183">
        <v>80854</v>
      </c>
      <c r="D183">
        <v>82058</v>
      </c>
      <c r="E183">
        <v>92564</v>
      </c>
      <c r="F183">
        <v>27163</v>
      </c>
      <c r="G183">
        <v>27221</v>
      </c>
      <c r="H183">
        <v>30635</v>
      </c>
      <c r="I183" s="65">
        <f t="shared" si="199"/>
        <v>3414</v>
      </c>
      <c r="J183" s="8">
        <f t="shared" si="200"/>
        <v>4.698344019520009E-3</v>
      </c>
      <c r="K183" s="65">
        <f t="shared" si="201"/>
        <v>3472</v>
      </c>
      <c r="L183" s="8">
        <f t="shared" si="202"/>
        <v>2.6859572861619822E-3</v>
      </c>
      <c r="M183">
        <v>81369</v>
      </c>
      <c r="N183" s="8">
        <f t="shared" si="203"/>
        <v>4.247835010536191E-3</v>
      </c>
      <c r="O183" s="3">
        <v>61922.050986704759</v>
      </c>
      <c r="P183" s="8">
        <f t="shared" si="204"/>
        <v>0.66896472696409792</v>
      </c>
      <c r="Q183" s="8">
        <f t="shared" si="205"/>
        <v>6.0060825937193708E-3</v>
      </c>
      <c r="R183" s="8">
        <v>0.19625000000000001</v>
      </c>
      <c r="S183" s="126">
        <f t="shared" si="206"/>
        <v>18165.685000000001</v>
      </c>
      <c r="T183" s="8">
        <f t="shared" si="207"/>
        <v>6.493604662686306E-3</v>
      </c>
      <c r="U183" s="2">
        <v>0.48080962383043729</v>
      </c>
      <c r="V183" s="2">
        <v>0.51919037616956265</v>
      </c>
      <c r="W183">
        <v>0</v>
      </c>
      <c r="Y183" s="3">
        <f t="shared" si="208"/>
        <v>47.849999999999994</v>
      </c>
      <c r="Z183" s="3">
        <f t="shared" si="209"/>
        <v>1.5872640824899746</v>
      </c>
      <c r="AA183" s="3">
        <f t="shared" si="210"/>
        <v>49.437264082489968</v>
      </c>
      <c r="AB183" s="3"/>
      <c r="AC183" s="3">
        <f t="shared" si="211"/>
        <v>1972.7644314777738</v>
      </c>
      <c r="AD183" s="3">
        <f t="shared" si="212"/>
        <v>1363.2837716228471</v>
      </c>
      <c r="AE183" s="3">
        <f t="shared" si="213"/>
        <v>1260.9321565407442</v>
      </c>
      <c r="AF183" s="3">
        <f t="shared" si="214"/>
        <v>1034.5034227303913</v>
      </c>
      <c r="AG183" s="8">
        <f t="shared" si="215"/>
        <v>1.2499687256405677E-2</v>
      </c>
      <c r="AH183" s="3">
        <f t="shared" si="216"/>
        <v>1423.309443220227</v>
      </c>
      <c r="AI183" s="3">
        <f t="shared" si="217"/>
        <v>4985.7863801312005</v>
      </c>
      <c r="AJ183" s="67"/>
      <c r="AK183" s="3">
        <f t="shared" si="218"/>
        <v>5035</v>
      </c>
      <c r="AL183" s="5"/>
      <c r="AM183" s="10">
        <v>0.25416365094519766</v>
      </c>
      <c r="AN183" s="10">
        <v>0.17102284921392655</v>
      </c>
      <c r="AO183" s="10">
        <v>0.20052208536694036</v>
      </c>
      <c r="AP183" s="10">
        <v>0.37429141447393544</v>
      </c>
      <c r="AQ183" s="10">
        <v>4.4643172424381775E-2</v>
      </c>
      <c r="AR183" s="10">
        <v>0.30696479629596307</v>
      </c>
      <c r="AS183" s="10">
        <v>0.33787725725651779</v>
      </c>
      <c r="AT183" s="10">
        <v>0.14945266672135638</v>
      </c>
      <c r="AU183" s="84">
        <v>0.161062107301781</v>
      </c>
      <c r="AV183" s="84">
        <f t="shared" si="219"/>
        <v>0.35160796872034483</v>
      </c>
      <c r="AW183" s="10">
        <v>0</v>
      </c>
      <c r="AX183" s="10">
        <f t="shared" si="220"/>
        <v>0.24178193328858194</v>
      </c>
      <c r="AY183" s="10">
        <f t="shared" si="221"/>
        <v>0.15314489515076762</v>
      </c>
      <c r="AZ183" s="10">
        <f t="shared" si="222"/>
        <v>0.16664276774721309</v>
      </c>
      <c r="BA183" s="10">
        <f t="shared" si="223"/>
        <v>0.43843040381343734</v>
      </c>
      <c r="BC183" s="13">
        <f t="shared" si="224"/>
        <v>1217.37203410801</v>
      </c>
      <c r="BD183" s="13">
        <f t="shared" si="225"/>
        <v>771.084547084115</v>
      </c>
      <c r="BE183" s="13">
        <f t="shared" si="226"/>
        <v>839.04633560721788</v>
      </c>
      <c r="BF183" s="13">
        <f t="shared" si="227"/>
        <v>2207.497083200657</v>
      </c>
      <c r="BH183" s="13">
        <f t="shared" si="228"/>
        <v>1289.976305609631</v>
      </c>
      <c r="BI183" s="13">
        <f t="shared" si="229"/>
        <v>776.6227103786207</v>
      </c>
      <c r="BJ183" s="13">
        <f t="shared" si="230"/>
        <v>841.76118515858082</v>
      </c>
      <c r="BK183" s="13">
        <f t="shared" si="231"/>
        <v>2124.45845258503</v>
      </c>
      <c r="BL183" s="13">
        <f t="shared" si="232"/>
        <v>5032.8186537318625</v>
      </c>
      <c r="BM183" s="71">
        <f t="shared" si="233"/>
        <v>1.000433424372746</v>
      </c>
      <c r="BO183" s="13">
        <f t="shared" si="234"/>
        <v>1290.535412780747</v>
      </c>
      <c r="BP183" s="13">
        <f t="shared" si="235"/>
        <v>776.95931758972677</v>
      </c>
      <c r="BQ183" s="13">
        <f t="shared" si="236"/>
        <v>842.1260249722601</v>
      </c>
      <c r="BR183" s="13">
        <f t="shared" si="237"/>
        <v>2125.3792446572666</v>
      </c>
    </row>
    <row r="184" spans="1:70" x14ac:dyDescent="0.35">
      <c r="A184">
        <v>71</v>
      </c>
      <c r="B184" t="s">
        <v>202</v>
      </c>
      <c r="C184">
        <v>80994</v>
      </c>
      <c r="D184">
        <v>26487</v>
      </c>
      <c r="E184">
        <v>33266</v>
      </c>
      <c r="F184">
        <v>8835</v>
      </c>
      <c r="G184">
        <v>10023</v>
      </c>
      <c r="H184">
        <v>11806</v>
      </c>
      <c r="I184" s="65">
        <f t="shared" si="199"/>
        <v>1783</v>
      </c>
      <c r="J184" s="8">
        <f t="shared" si="200"/>
        <v>2.4537631478629691E-3</v>
      </c>
      <c r="K184" s="65">
        <f t="shared" si="201"/>
        <v>2971</v>
      </c>
      <c r="L184" s="8">
        <f t="shared" si="202"/>
        <v>2.298381076378816E-3</v>
      </c>
      <c r="M184">
        <v>28958</v>
      </c>
      <c r="N184" s="8">
        <f t="shared" si="203"/>
        <v>1.511740420001561E-3</v>
      </c>
      <c r="O184" s="3">
        <v>0</v>
      </c>
      <c r="P184" s="8">
        <f t="shared" si="204"/>
        <v>0</v>
      </c>
      <c r="Q184" s="8">
        <f t="shared" si="205"/>
        <v>0</v>
      </c>
      <c r="R184" s="8">
        <v>2E-3</v>
      </c>
      <c r="S184" s="126">
        <f t="shared" si="206"/>
        <v>66.531999999999996</v>
      </c>
      <c r="T184" s="8">
        <f t="shared" si="207"/>
        <v>2.3782890951695203E-5</v>
      </c>
      <c r="U184" s="2">
        <v>0.28889426566658599</v>
      </c>
      <c r="V184" s="2">
        <v>0.71110573433341395</v>
      </c>
      <c r="W184">
        <v>15</v>
      </c>
      <c r="Y184" s="3">
        <f t="shared" si="208"/>
        <v>980.09999999999991</v>
      </c>
      <c r="Z184" s="3">
        <f t="shared" si="209"/>
        <v>39.094915557706265</v>
      </c>
      <c r="AA184" s="3">
        <f t="shared" si="210"/>
        <v>1034.1949155577063</v>
      </c>
      <c r="AB184" s="3"/>
      <c r="AC184" s="3">
        <f t="shared" si="211"/>
        <v>1030.2984713898275</v>
      </c>
      <c r="AD184" s="3">
        <f t="shared" si="212"/>
        <v>4.9930402235649938</v>
      </c>
      <c r="AE184" s="3">
        <f t="shared" si="213"/>
        <v>0</v>
      </c>
      <c r="AF184" s="3">
        <f t="shared" si="214"/>
        <v>0</v>
      </c>
      <c r="AG184" s="8">
        <f t="shared" si="215"/>
        <v>0</v>
      </c>
      <c r="AH184" s="3">
        <f t="shared" si="216"/>
        <v>0</v>
      </c>
      <c r="AI184" s="3">
        <f t="shared" si="217"/>
        <v>1035.2915116133925</v>
      </c>
      <c r="AJ184" s="67"/>
      <c r="AK184" s="3">
        <f t="shared" si="218"/>
        <v>2069</v>
      </c>
      <c r="AL184" s="5"/>
      <c r="AM184" s="10">
        <v>0.32078957173965644</v>
      </c>
      <c r="AN184" s="10">
        <v>0.23466490684732647</v>
      </c>
      <c r="AO184" s="10">
        <v>0.17887631421888861</v>
      </c>
      <c r="AP184" s="10">
        <v>0.26566920719412856</v>
      </c>
      <c r="AQ184" s="10">
        <v>0</v>
      </c>
      <c r="AR184" s="10">
        <v>0.55035480738197029</v>
      </c>
      <c r="AS184" s="10">
        <v>0.3420201644381205</v>
      </c>
      <c r="AT184" s="10">
        <v>2.0614098640023611E-2</v>
      </c>
      <c r="AU184" s="84">
        <v>8.7010929539885623E-2</v>
      </c>
      <c r="AV184" s="84">
        <f t="shared" si="219"/>
        <v>0.55035480738197029</v>
      </c>
      <c r="AW184" s="10">
        <v>0</v>
      </c>
      <c r="AX184" s="10">
        <f t="shared" si="220"/>
        <v>0.20808884493699814</v>
      </c>
      <c r="AY184" s="10">
        <f t="shared" si="221"/>
        <v>0.11980157079860566</v>
      </c>
      <c r="AZ184" s="10">
        <f t="shared" si="222"/>
        <v>0.17537765839979899</v>
      </c>
      <c r="BA184" s="10">
        <f t="shared" si="223"/>
        <v>0.49673192586459713</v>
      </c>
      <c r="BC184" s="13">
        <f t="shared" si="224"/>
        <v>430.53582017464913</v>
      </c>
      <c r="BD184" s="13">
        <f t="shared" si="225"/>
        <v>247.86944998231513</v>
      </c>
      <c r="BE184" s="13">
        <f t="shared" si="226"/>
        <v>362.8563752291841</v>
      </c>
      <c r="BF184" s="13">
        <f t="shared" si="227"/>
        <v>1027.7383546138515</v>
      </c>
      <c r="BH184" s="13">
        <f t="shared" si="228"/>
        <v>456.21304841986438</v>
      </c>
      <c r="BI184" s="13">
        <f t="shared" si="229"/>
        <v>249.64972361756361</v>
      </c>
      <c r="BJ184" s="13">
        <f t="shared" si="230"/>
        <v>364.03044682177051</v>
      </c>
      <c r="BK184" s="13">
        <f t="shared" si="231"/>
        <v>989.07828740571983</v>
      </c>
      <c r="BL184" s="13">
        <f t="shared" si="232"/>
        <v>2058.9715062649184</v>
      </c>
      <c r="BM184" s="71">
        <f t="shared" si="233"/>
        <v>1.0048706325971815</v>
      </c>
      <c r="BO184" s="13">
        <f t="shared" si="234"/>
        <v>458.43509456475772</v>
      </c>
      <c r="BP184" s="13">
        <f t="shared" si="235"/>
        <v>250.86567569929267</v>
      </c>
      <c r="BQ184" s="13">
        <f t="shared" si="236"/>
        <v>365.80350538242715</v>
      </c>
      <c r="BR184" s="13">
        <f t="shared" si="237"/>
        <v>993.8957243535225</v>
      </c>
    </row>
    <row r="185" spans="1:70" x14ac:dyDescent="0.35">
      <c r="A185">
        <v>25</v>
      </c>
      <c r="B185" t="s">
        <v>29</v>
      </c>
      <c r="C185">
        <v>99925</v>
      </c>
      <c r="D185">
        <v>39707</v>
      </c>
      <c r="E185">
        <v>66213</v>
      </c>
      <c r="F185">
        <v>15525</v>
      </c>
      <c r="G185">
        <v>19191</v>
      </c>
      <c r="H185">
        <v>20856</v>
      </c>
      <c r="I185" s="65">
        <f t="shared" si="199"/>
        <v>1665</v>
      </c>
      <c r="J185" s="8">
        <f t="shared" si="200"/>
        <v>2.2913716439662609E-3</v>
      </c>
      <c r="K185" s="65">
        <f t="shared" si="201"/>
        <v>5331</v>
      </c>
      <c r="L185" s="8">
        <f t="shared" si="202"/>
        <v>4.124089369968182E-3</v>
      </c>
      <c r="M185">
        <v>38033</v>
      </c>
      <c r="N185" s="8">
        <f t="shared" si="203"/>
        <v>1.9854970437847698E-3</v>
      </c>
      <c r="O185" s="3">
        <v>20295.161145116315</v>
      </c>
      <c r="P185" s="8">
        <f t="shared" si="204"/>
        <v>0.30651323977340272</v>
      </c>
      <c r="Q185" s="8">
        <f t="shared" si="205"/>
        <v>1.9685138355088508E-3</v>
      </c>
      <c r="R185" s="8">
        <v>1.17E-2</v>
      </c>
      <c r="S185" s="126">
        <f t="shared" si="206"/>
        <v>774.69209999999998</v>
      </c>
      <c r="T185" s="8">
        <f t="shared" si="207"/>
        <v>2.7692565585642632E-4</v>
      </c>
      <c r="U185" s="2">
        <v>0.65415208399618197</v>
      </c>
      <c r="V185" s="2">
        <v>0.34584791600381803</v>
      </c>
      <c r="W185">
        <v>258</v>
      </c>
      <c r="Y185" s="3">
        <f t="shared" si="208"/>
        <v>3024.45</v>
      </c>
      <c r="Z185" s="3">
        <f t="shared" si="209"/>
        <v>81.976740534521156</v>
      </c>
      <c r="AA185" s="3">
        <f t="shared" si="210"/>
        <v>3364.4267405345208</v>
      </c>
      <c r="AB185" s="3"/>
      <c r="AC185" s="3">
        <f t="shared" si="211"/>
        <v>962.11270603705134</v>
      </c>
      <c r="AD185" s="3">
        <f t="shared" si="212"/>
        <v>58.138471956021682</v>
      </c>
      <c r="AE185" s="3">
        <f t="shared" si="213"/>
        <v>413.2747688791514</v>
      </c>
      <c r="AF185" s="3">
        <f t="shared" si="214"/>
        <v>0</v>
      </c>
      <c r="AG185" s="8">
        <f t="shared" si="215"/>
        <v>0</v>
      </c>
      <c r="AH185" s="3">
        <f t="shared" si="216"/>
        <v>0</v>
      </c>
      <c r="AI185" s="3">
        <f t="shared" si="217"/>
        <v>1433.5259468722245</v>
      </c>
      <c r="AJ185" s="67"/>
      <c r="AK185" s="3">
        <f t="shared" si="218"/>
        <v>4798</v>
      </c>
      <c r="AL185" s="5"/>
      <c r="AM185" s="10">
        <v>0.29212546399406092</v>
      </c>
      <c r="AN185" s="10">
        <v>0.16823373422420165</v>
      </c>
      <c r="AO185" s="10">
        <v>0.144633498780359</v>
      </c>
      <c r="AP185" s="10">
        <v>0.39500730300137787</v>
      </c>
      <c r="AQ185" s="10">
        <v>3.5301451583630326E-5</v>
      </c>
      <c r="AR185" s="10">
        <v>0.32747026520357531</v>
      </c>
      <c r="AS185" s="10">
        <v>0.21936283512562321</v>
      </c>
      <c r="AT185" s="10">
        <v>0.20215968799246767</v>
      </c>
      <c r="AU185" s="84">
        <v>0.25097191022675003</v>
      </c>
      <c r="AV185" s="84">
        <f t="shared" si="219"/>
        <v>0.32750556665515895</v>
      </c>
      <c r="AW185" s="10">
        <v>0</v>
      </c>
      <c r="AX185" s="10">
        <f t="shared" si="220"/>
        <v>0.26604815541198301</v>
      </c>
      <c r="AY185" s="10">
        <f t="shared" si="221"/>
        <v>0.13770219968141231</v>
      </c>
      <c r="AZ185" s="10">
        <f t="shared" si="222"/>
        <v>0.13470110498712973</v>
      </c>
      <c r="BA185" s="10">
        <f t="shared" si="223"/>
        <v>0.46154853991947525</v>
      </c>
      <c r="BC185" s="13">
        <f t="shared" si="224"/>
        <v>1276.4990496666944</v>
      </c>
      <c r="BD185" s="13">
        <f t="shared" si="225"/>
        <v>660.69515407141625</v>
      </c>
      <c r="BE185" s="13">
        <f t="shared" si="226"/>
        <v>646.2959017282484</v>
      </c>
      <c r="BF185" s="13">
        <f t="shared" si="227"/>
        <v>2214.5098945336422</v>
      </c>
      <c r="BH185" s="13">
        <f t="shared" si="228"/>
        <v>1352.6296662546381</v>
      </c>
      <c r="BI185" s="13">
        <f t="shared" si="229"/>
        <v>665.44046723450958</v>
      </c>
      <c r="BJ185" s="13">
        <f t="shared" si="230"/>
        <v>648.38708080191043</v>
      </c>
      <c r="BK185" s="13">
        <f t="shared" si="231"/>
        <v>2131.2074654947742</v>
      </c>
      <c r="BL185" s="13">
        <f t="shared" si="232"/>
        <v>4797.664679785832</v>
      </c>
      <c r="BM185" s="71">
        <f t="shared" si="233"/>
        <v>1.0000698923823461</v>
      </c>
      <c r="BO185" s="13">
        <f t="shared" si="234"/>
        <v>1352.7242047644447</v>
      </c>
      <c r="BP185" s="13">
        <f t="shared" si="235"/>
        <v>665.48697645407412</v>
      </c>
      <c r="BQ185" s="13">
        <f t="shared" si="236"/>
        <v>648.4323981196701</v>
      </c>
      <c r="BR185" s="13">
        <f t="shared" si="237"/>
        <v>2131.3564206618116</v>
      </c>
    </row>
    <row r="186" spans="1:70" x14ac:dyDescent="0.35">
      <c r="A186">
        <v>37</v>
      </c>
      <c r="B186" t="s">
        <v>118</v>
      </c>
      <c r="C186">
        <v>99937</v>
      </c>
      <c r="D186">
        <v>1044484</v>
      </c>
      <c r="E186">
        <v>1258026</v>
      </c>
      <c r="F186">
        <v>335592</v>
      </c>
      <c r="G186">
        <v>383057</v>
      </c>
      <c r="H186">
        <v>419348</v>
      </c>
      <c r="I186" s="65">
        <f t="shared" si="199"/>
        <v>36291</v>
      </c>
      <c r="J186" s="8">
        <f t="shared" si="200"/>
        <v>4.9943644643351097E-2</v>
      </c>
      <c r="K186" s="65">
        <f t="shared" si="201"/>
        <v>83756</v>
      </c>
      <c r="L186" s="8">
        <f t="shared" si="202"/>
        <v>6.4794077897402935E-2</v>
      </c>
      <c r="M186">
        <v>1046858</v>
      </c>
      <c r="N186" s="8">
        <f t="shared" si="203"/>
        <v>5.4650789163685133E-2</v>
      </c>
      <c r="O186" s="3">
        <v>531460.39964142954</v>
      </c>
      <c r="P186" s="8">
        <f t="shared" si="204"/>
        <v>0.42245581541353638</v>
      </c>
      <c r="Q186" s="8">
        <f t="shared" si="205"/>
        <v>5.1548600291403165E-2</v>
      </c>
      <c r="R186" s="8">
        <v>0.10630000000000001</v>
      </c>
      <c r="S186" s="126">
        <f t="shared" si="206"/>
        <v>133728.16380000001</v>
      </c>
      <c r="T186" s="8">
        <f t="shared" si="207"/>
        <v>4.780319751136046E-2</v>
      </c>
      <c r="U186" s="2">
        <v>0.60725467710095404</v>
      </c>
      <c r="V186" s="2">
        <v>0.39274532289904596</v>
      </c>
      <c r="W186">
        <v>1998</v>
      </c>
      <c r="Y186" s="3">
        <f t="shared" si="208"/>
        <v>39158.625</v>
      </c>
      <c r="Z186" s="3">
        <f t="shared" si="209"/>
        <v>1125.6572136967679</v>
      </c>
      <c r="AA186" s="3">
        <f t="shared" si="210"/>
        <v>42282.282213696766</v>
      </c>
      <c r="AB186" s="3"/>
      <c r="AC186" s="3">
        <f t="shared" si="211"/>
        <v>20970.589918793172</v>
      </c>
      <c r="AD186" s="3">
        <f t="shared" si="212"/>
        <v>10035.924079794508</v>
      </c>
      <c r="AE186" s="3">
        <f t="shared" si="213"/>
        <v>10822.24340372314</v>
      </c>
      <c r="AF186" s="3">
        <f t="shared" si="214"/>
        <v>0</v>
      </c>
      <c r="AG186" s="8">
        <f t="shared" si="215"/>
        <v>9.9351797802763625E-2</v>
      </c>
      <c r="AH186" s="3">
        <f t="shared" si="216"/>
        <v>11312.951205328192</v>
      </c>
      <c r="AI186" s="3">
        <f t="shared" si="217"/>
        <v>53141.708607639011</v>
      </c>
      <c r="AJ186" s="67"/>
      <c r="AK186" s="3">
        <f t="shared" si="218"/>
        <v>95424</v>
      </c>
      <c r="AL186" s="5"/>
      <c r="AM186" s="10">
        <v>0.23926672036266844</v>
      </c>
      <c r="AN186" s="10">
        <v>0.15348976838975814</v>
      </c>
      <c r="AO186" s="10">
        <v>0.169289835986183</v>
      </c>
      <c r="AP186" s="10">
        <v>0.43795367526139845</v>
      </c>
      <c r="AQ186" s="10">
        <v>0.10218057347030415</v>
      </c>
      <c r="AR186" s="10">
        <v>0.28852436837022355</v>
      </c>
      <c r="AS186" s="10">
        <v>0.21687871964318062</v>
      </c>
      <c r="AT186" s="10">
        <v>0.23512804105128016</v>
      </c>
      <c r="AU186" s="84">
        <v>0.15728829746501144</v>
      </c>
      <c r="AV186" s="84">
        <f t="shared" si="219"/>
        <v>0.39070494184052773</v>
      </c>
      <c r="AW186" s="10">
        <v>0</v>
      </c>
      <c r="AX186" s="10">
        <f t="shared" si="220"/>
        <v>0.27149885975439653</v>
      </c>
      <c r="AY186" s="10">
        <f t="shared" si="221"/>
        <v>0.15137790899606324</v>
      </c>
      <c r="AZ186" s="10">
        <f t="shared" si="222"/>
        <v>0.15758385180199525</v>
      </c>
      <c r="BA186" s="10">
        <f t="shared" si="223"/>
        <v>0.41953937944754094</v>
      </c>
      <c r="BC186" s="13">
        <f t="shared" si="224"/>
        <v>25907.507193203535</v>
      </c>
      <c r="BD186" s="13">
        <f t="shared" si="225"/>
        <v>14445.085588040338</v>
      </c>
      <c r="BE186" s="13">
        <f t="shared" si="226"/>
        <v>15037.281474353595</v>
      </c>
      <c r="BF186" s="13">
        <f t="shared" si="227"/>
        <v>40034.125744402147</v>
      </c>
      <c r="BH186" s="13">
        <f t="shared" si="228"/>
        <v>27452.635250596271</v>
      </c>
      <c r="BI186" s="13">
        <f t="shared" si="229"/>
        <v>14548.834577813506</v>
      </c>
      <c r="BJ186" s="13">
        <f t="shared" si="230"/>
        <v>15085.93666195396</v>
      </c>
      <c r="BK186" s="13">
        <f t="shared" si="231"/>
        <v>38528.176311894196</v>
      </c>
      <c r="BL186" s="13">
        <f t="shared" si="232"/>
        <v>95615.582802257937</v>
      </c>
      <c r="BM186" s="71">
        <f t="shared" si="233"/>
        <v>0.99799632239177849</v>
      </c>
      <c r="BO186" s="13">
        <f t="shared" si="234"/>
        <v>27397.629020057979</v>
      </c>
      <c r="BP186" s="13">
        <f t="shared" si="235"/>
        <v>14519.683403744222</v>
      </c>
      <c r="BQ186" s="13">
        <f t="shared" si="236"/>
        <v>15055.709308465355</v>
      </c>
      <c r="BR186" s="13">
        <f t="shared" si="237"/>
        <v>38450.97826773244</v>
      </c>
    </row>
    <row r="187" spans="1:70" x14ac:dyDescent="0.35">
      <c r="A187">
        <v>59</v>
      </c>
      <c r="B187" t="s">
        <v>153</v>
      </c>
      <c r="C187">
        <v>99959</v>
      </c>
      <c r="D187">
        <v>125939</v>
      </c>
      <c r="E187">
        <v>181008</v>
      </c>
      <c r="F187">
        <v>42659</v>
      </c>
      <c r="G187">
        <v>49018</v>
      </c>
      <c r="H187">
        <v>56581</v>
      </c>
      <c r="I187" s="65">
        <f t="shared" si="199"/>
        <v>7563</v>
      </c>
      <c r="J187" s="8">
        <f t="shared" si="200"/>
        <v>1.040819444043053E-2</v>
      </c>
      <c r="K187" s="65">
        <f t="shared" si="201"/>
        <v>13922</v>
      </c>
      <c r="L187" s="8">
        <f t="shared" si="202"/>
        <v>1.0770131721758962E-2</v>
      </c>
      <c r="M187">
        <v>129128</v>
      </c>
      <c r="N187" s="8">
        <f t="shared" si="203"/>
        <v>6.7410738640086183E-3</v>
      </c>
      <c r="O187" s="3">
        <v>16316.337219224089</v>
      </c>
      <c r="P187" s="8">
        <f t="shared" si="204"/>
        <v>9.0141525342659387E-2</v>
      </c>
      <c r="Q187" s="8">
        <f t="shared" si="205"/>
        <v>1.5825908122241987E-3</v>
      </c>
      <c r="R187" s="8">
        <v>9.06E-2</v>
      </c>
      <c r="S187" s="126">
        <f t="shared" si="206"/>
        <v>16399.324799999999</v>
      </c>
      <c r="T187" s="8">
        <f t="shared" si="207"/>
        <v>5.8621919286934217E-3</v>
      </c>
      <c r="U187" s="2">
        <v>0.77954916209402347</v>
      </c>
      <c r="V187" s="2">
        <v>0.22045083790597653</v>
      </c>
      <c r="W187">
        <v>0</v>
      </c>
      <c r="Y187" s="3">
        <f t="shared" si="208"/>
        <v>5246.1749999999993</v>
      </c>
      <c r="Z187" s="3">
        <f t="shared" si="209"/>
        <v>119.17095360929852</v>
      </c>
      <c r="AA187" s="3">
        <f t="shared" si="210"/>
        <v>5365.3459536092978</v>
      </c>
      <c r="AB187" s="3"/>
      <c r="AC187" s="3">
        <f t="shared" si="211"/>
        <v>4370.2452827376692</v>
      </c>
      <c r="AD187" s="3">
        <f t="shared" si="212"/>
        <v>1230.7233867267923</v>
      </c>
      <c r="AE187" s="3">
        <f t="shared" si="213"/>
        <v>332.25311417898007</v>
      </c>
      <c r="AF187" s="3">
        <f t="shared" si="214"/>
        <v>0</v>
      </c>
      <c r="AG187" s="8">
        <f t="shared" si="215"/>
        <v>7.4447827409176203E-3</v>
      </c>
      <c r="AH187" s="3">
        <f t="shared" si="216"/>
        <v>847.71957573904865</v>
      </c>
      <c r="AI187" s="3">
        <f t="shared" si="217"/>
        <v>6780.9413593824902</v>
      </c>
      <c r="AJ187" s="67"/>
      <c r="AK187" s="3">
        <f t="shared" si="218"/>
        <v>12146</v>
      </c>
      <c r="AL187" s="5"/>
      <c r="AM187" s="10">
        <v>0.1606256092738122</v>
      </c>
      <c r="AN187" s="10">
        <v>0.11882675515349392</v>
      </c>
      <c r="AO187" s="10">
        <v>0.14006781571011873</v>
      </c>
      <c r="AP187" s="10">
        <v>0.58047981986258024</v>
      </c>
      <c r="AQ187" s="10">
        <v>0</v>
      </c>
      <c r="AR187" s="10">
        <v>8.6861309409364082E-2</v>
      </c>
      <c r="AS187" s="10">
        <v>9.5275434627924746E-2</v>
      </c>
      <c r="AT187" s="10">
        <v>0.33523648584683569</v>
      </c>
      <c r="AU187" s="84">
        <v>0.48262677011587551</v>
      </c>
      <c r="AV187" s="84">
        <f t="shared" si="219"/>
        <v>8.6861309409364082E-2</v>
      </c>
      <c r="AW187" s="10">
        <v>0</v>
      </c>
      <c r="AX187" s="10">
        <f t="shared" si="220"/>
        <v>0.28855095412427467</v>
      </c>
      <c r="AY187" s="10">
        <f t="shared" si="221"/>
        <v>0.17924294218098397</v>
      </c>
      <c r="AZ187" s="10">
        <f t="shared" si="222"/>
        <v>0.19686990257562392</v>
      </c>
      <c r="BA187" s="10">
        <f t="shared" si="223"/>
        <v>0.33533620111911494</v>
      </c>
      <c r="BC187" s="13">
        <f t="shared" si="224"/>
        <v>3504.7398887934401</v>
      </c>
      <c r="BD187" s="13">
        <f t="shared" si="225"/>
        <v>2177.0847757302313</v>
      </c>
      <c r="BE187" s="13">
        <f t="shared" si="226"/>
        <v>2391.1818366835282</v>
      </c>
      <c r="BF187" s="13">
        <f t="shared" si="227"/>
        <v>4072.99349879277</v>
      </c>
      <c r="BH187" s="13">
        <f t="shared" si="228"/>
        <v>3713.7631613010649</v>
      </c>
      <c r="BI187" s="13">
        <f t="shared" si="229"/>
        <v>2192.7212594849252</v>
      </c>
      <c r="BJ187" s="13">
        <f t="shared" si="230"/>
        <v>2398.9188336300076</v>
      </c>
      <c r="BK187" s="13">
        <f t="shared" si="231"/>
        <v>3919.7811547222068</v>
      </c>
      <c r="BL187" s="13">
        <f t="shared" si="232"/>
        <v>12225.184409138203</v>
      </c>
      <c r="BM187" s="71">
        <f t="shared" si="233"/>
        <v>0.99352284542399105</v>
      </c>
      <c r="BO187" s="13">
        <f t="shared" si="234"/>
        <v>3689.7085432466301</v>
      </c>
      <c r="BP187" s="13">
        <f t="shared" si="235"/>
        <v>2178.5186649451402</v>
      </c>
      <c r="BQ187" s="13">
        <f t="shared" si="236"/>
        <v>2383.3806655292869</v>
      </c>
      <c r="BR187" s="13">
        <f t="shared" si="237"/>
        <v>3894.392126278944</v>
      </c>
    </row>
    <row r="188" spans="1:70" x14ac:dyDescent="0.35">
      <c r="A188">
        <v>65</v>
      </c>
      <c r="B188" t="s">
        <v>182</v>
      </c>
      <c r="C188">
        <v>99965</v>
      </c>
      <c r="D188">
        <v>370508</v>
      </c>
      <c r="E188">
        <v>525626</v>
      </c>
      <c r="F188">
        <v>121523</v>
      </c>
      <c r="G188">
        <v>166633</v>
      </c>
      <c r="H188">
        <v>177089</v>
      </c>
      <c r="I188" s="65">
        <f t="shared" si="199"/>
        <v>10456</v>
      </c>
      <c r="J188" s="8">
        <f t="shared" si="200"/>
        <v>1.4389538684271007E-2</v>
      </c>
      <c r="K188" s="65">
        <f t="shared" si="201"/>
        <v>55566</v>
      </c>
      <c r="L188" s="8">
        <f t="shared" si="202"/>
        <v>4.2986147051519784E-2</v>
      </c>
      <c r="M188">
        <v>394200</v>
      </c>
      <c r="N188" s="8">
        <f t="shared" si="203"/>
        <v>2.0579048054583028E-2</v>
      </c>
      <c r="O188" s="3">
        <v>19656.63143281444</v>
      </c>
      <c r="P188" s="8">
        <f t="shared" si="204"/>
        <v>3.7396611721669859E-2</v>
      </c>
      <c r="Q188" s="8">
        <f t="shared" si="205"/>
        <v>1.9065801280570035E-3</v>
      </c>
      <c r="R188" s="8">
        <v>2.145E-2</v>
      </c>
      <c r="S188" s="126">
        <f t="shared" si="206"/>
        <v>11274.6777</v>
      </c>
      <c r="T188" s="8">
        <f t="shared" si="207"/>
        <v>4.0303076753232985E-3</v>
      </c>
      <c r="U188" s="2">
        <v>0.73141768591215794</v>
      </c>
      <c r="V188" s="2">
        <v>0.26858231408784206</v>
      </c>
      <c r="W188">
        <v>126</v>
      </c>
      <c r="Y188" s="3">
        <f t="shared" si="208"/>
        <v>37215.75</v>
      </c>
      <c r="Z188" s="3">
        <f t="shared" si="209"/>
        <v>908.07847894301131</v>
      </c>
      <c r="AA188" s="3">
        <f t="shared" si="210"/>
        <v>38249.828478943011</v>
      </c>
      <c r="AB188" s="3"/>
      <c r="AC188" s="3">
        <f t="shared" si="211"/>
        <v>6041.9522248188641</v>
      </c>
      <c r="AD188" s="3">
        <f t="shared" si="212"/>
        <v>846.13297757216458</v>
      </c>
      <c r="AE188" s="3">
        <f t="shared" si="213"/>
        <v>400.2722498359592</v>
      </c>
      <c r="AF188" s="3">
        <f t="shared" si="214"/>
        <v>0</v>
      </c>
      <c r="AG188" s="8">
        <f t="shared" si="215"/>
        <v>5.9368878033803016E-3</v>
      </c>
      <c r="AH188" s="3">
        <f t="shared" si="216"/>
        <v>676.01919156495796</v>
      </c>
      <c r="AI188" s="3">
        <f t="shared" si="217"/>
        <v>7964.3766437919458</v>
      </c>
      <c r="AJ188" s="67"/>
      <c r="AK188" s="3">
        <f t="shared" si="218"/>
        <v>46214</v>
      </c>
      <c r="AL188" s="5"/>
      <c r="AM188" s="10">
        <v>0.25431812921718394</v>
      </c>
      <c r="AN188" s="10">
        <v>0.15825814310384667</v>
      </c>
      <c r="AO188" s="10">
        <v>0.162606796750283</v>
      </c>
      <c r="AP188" s="10">
        <v>0.42481693092868716</v>
      </c>
      <c r="AQ188" s="10">
        <v>9.5309122237531962E-2</v>
      </c>
      <c r="AR188" s="10">
        <v>0.17346534319028895</v>
      </c>
      <c r="AS188" s="10">
        <v>0.19750156465713431</v>
      </c>
      <c r="AT188" s="10">
        <v>0.12952811061867725</v>
      </c>
      <c r="AU188" s="84">
        <v>0.40419585929636748</v>
      </c>
      <c r="AV188" s="84">
        <f t="shared" si="219"/>
        <v>0.26877446542782091</v>
      </c>
      <c r="AW188" s="10">
        <v>0</v>
      </c>
      <c r="AX188" s="10">
        <f t="shared" si="220"/>
        <v>0.24291557106478703</v>
      </c>
      <c r="AY188" s="10">
        <f t="shared" si="221"/>
        <v>0.16214423102042214</v>
      </c>
      <c r="AZ188" s="10">
        <f t="shared" si="222"/>
        <v>0.18066823669688079</v>
      </c>
      <c r="BA188" s="10">
        <f t="shared" si="223"/>
        <v>0.41427196121790966</v>
      </c>
      <c r="BC188" s="13">
        <f t="shared" si="224"/>
        <v>11226.100201188068</v>
      </c>
      <c r="BD188" s="13">
        <f t="shared" si="225"/>
        <v>7493.3334923777884</v>
      </c>
      <c r="BE188" s="13">
        <f t="shared" si="226"/>
        <v>8349.4018907096488</v>
      </c>
      <c r="BF188" s="13">
        <f t="shared" si="227"/>
        <v>19145.164415724477</v>
      </c>
      <c r="BH188" s="13">
        <f t="shared" si="228"/>
        <v>11895.626692741385</v>
      </c>
      <c r="BI188" s="13">
        <f t="shared" si="229"/>
        <v>7547.1528882636321</v>
      </c>
      <c r="BJ188" s="13">
        <f t="shared" si="230"/>
        <v>8376.4175262177141</v>
      </c>
      <c r="BK188" s="13">
        <f t="shared" si="231"/>
        <v>18424.987592800771</v>
      </c>
      <c r="BL188" s="13">
        <f t="shared" si="232"/>
        <v>46244.184700023499</v>
      </c>
      <c r="BM188" s="71">
        <f t="shared" si="233"/>
        <v>0.99934727576625471</v>
      </c>
      <c r="BO188" s="13">
        <f t="shared" si="234"/>
        <v>11887.862128923445</v>
      </c>
      <c r="BP188" s="13">
        <f t="shared" si="235"/>
        <v>7542.2266786776818</v>
      </c>
      <c r="BQ188" s="13">
        <f t="shared" si="236"/>
        <v>8370.9500355063828</v>
      </c>
      <c r="BR188" s="13">
        <f t="shared" si="237"/>
        <v>18412.961156892496</v>
      </c>
    </row>
    <row r="189" spans="1:70" x14ac:dyDescent="0.35">
      <c r="A189">
        <v>71</v>
      </c>
      <c r="B189" t="s">
        <v>207</v>
      </c>
      <c r="C189">
        <v>99971</v>
      </c>
      <c r="D189">
        <v>308079</v>
      </c>
      <c r="E189">
        <v>353053</v>
      </c>
      <c r="F189">
        <v>98373</v>
      </c>
      <c r="G189">
        <v>104540</v>
      </c>
      <c r="H189">
        <v>113790</v>
      </c>
      <c r="I189" s="65">
        <f t="shared" si="199"/>
        <v>9250</v>
      </c>
      <c r="J189" s="8">
        <f t="shared" si="200"/>
        <v>1.2729842466479228E-2</v>
      </c>
      <c r="K189" s="65">
        <f t="shared" si="201"/>
        <v>15417</v>
      </c>
      <c r="L189" s="8">
        <f t="shared" si="202"/>
        <v>1.1926671509435277E-2</v>
      </c>
      <c r="M189">
        <v>312654</v>
      </c>
      <c r="N189" s="8">
        <f t="shared" si="203"/>
        <v>1.6321972832211065E-2</v>
      </c>
      <c r="O189" s="3">
        <v>43930.867664883313</v>
      </c>
      <c r="P189" s="8">
        <f t="shared" si="204"/>
        <v>0.12443136771216591</v>
      </c>
      <c r="Q189" s="8">
        <f t="shared" si="205"/>
        <v>4.2610413480279651E-3</v>
      </c>
      <c r="R189" s="8">
        <v>5.1000000000000004E-3</v>
      </c>
      <c r="S189" s="126">
        <f t="shared" si="206"/>
        <v>1800.5703000000001</v>
      </c>
      <c r="T189" s="8">
        <f t="shared" si="207"/>
        <v>6.4364166259485846E-4</v>
      </c>
      <c r="U189" s="2">
        <v>0.65218452008443206</v>
      </c>
      <c r="V189" s="2">
        <v>0.34781547991556794</v>
      </c>
      <c r="W189">
        <v>6</v>
      </c>
      <c r="Y189" s="3">
        <f t="shared" si="208"/>
        <v>5087.7749999999996</v>
      </c>
      <c r="Z189" s="3">
        <f t="shared" si="209"/>
        <v>138.25286661645998</v>
      </c>
      <c r="AA189" s="3">
        <f t="shared" si="210"/>
        <v>5232.0278666164595</v>
      </c>
      <c r="AB189" s="3"/>
      <c r="AC189" s="3">
        <f t="shared" si="211"/>
        <v>5345.0705890947302</v>
      </c>
      <c r="AD189" s="3">
        <f t="shared" si="212"/>
        <v>135.12775706812496</v>
      </c>
      <c r="AE189" s="3">
        <f t="shared" si="213"/>
        <v>894.57378786243601</v>
      </c>
      <c r="AF189" s="3">
        <f t="shared" si="214"/>
        <v>0</v>
      </c>
      <c r="AG189" s="8">
        <f t="shared" si="215"/>
        <v>0</v>
      </c>
      <c r="AH189" s="3">
        <f t="shared" si="216"/>
        <v>0</v>
      </c>
      <c r="AI189" s="3">
        <f t="shared" si="217"/>
        <v>6374.7721340252911</v>
      </c>
      <c r="AJ189" s="67"/>
      <c r="AK189" s="3">
        <f t="shared" si="218"/>
        <v>11607</v>
      </c>
      <c r="AL189" s="5"/>
      <c r="AM189" s="10">
        <v>0.26793857674724469</v>
      </c>
      <c r="AN189" s="10">
        <v>0.16854195572621158</v>
      </c>
      <c r="AO189" s="10">
        <v>0.18532575523899333</v>
      </c>
      <c r="AP189" s="10">
        <v>0.37819371228755011</v>
      </c>
      <c r="AQ189" s="10">
        <v>8.9930237557542536E-2</v>
      </c>
      <c r="AR189" s="10">
        <v>0.33641562983265055</v>
      </c>
      <c r="AS189" s="10">
        <v>0.23611247536480284</v>
      </c>
      <c r="AT189" s="10">
        <v>0.18324023629086386</v>
      </c>
      <c r="AU189" s="84">
        <v>0.15430142095414018</v>
      </c>
      <c r="AV189" s="84">
        <f t="shared" si="219"/>
        <v>0.42634586739019309</v>
      </c>
      <c r="AW189" s="10">
        <v>0</v>
      </c>
      <c r="AX189" s="10">
        <f t="shared" si="220"/>
        <v>0.23451434243320401</v>
      </c>
      <c r="AY189" s="10">
        <f t="shared" si="221"/>
        <v>0.15286304635916309</v>
      </c>
      <c r="AZ189" s="10">
        <f t="shared" si="222"/>
        <v>0.17215293788974662</v>
      </c>
      <c r="BA189" s="10">
        <f t="shared" si="223"/>
        <v>0.44046967331788639</v>
      </c>
      <c r="BC189" s="13">
        <f t="shared" si="224"/>
        <v>2722.0079726221988</v>
      </c>
      <c r="BD189" s="13">
        <f t="shared" si="225"/>
        <v>1774.281379090806</v>
      </c>
      <c r="BE189" s="13">
        <f t="shared" si="226"/>
        <v>1998.1791500862889</v>
      </c>
      <c r="BF189" s="13">
        <f t="shared" si="227"/>
        <v>5112.5314982007076</v>
      </c>
      <c r="BH189" s="13">
        <f t="shared" si="228"/>
        <v>2884.3489828776592</v>
      </c>
      <c r="BI189" s="13">
        <f t="shared" si="229"/>
        <v>1787.0248065722203</v>
      </c>
      <c r="BJ189" s="13">
        <f t="shared" si="230"/>
        <v>2004.644532913125</v>
      </c>
      <c r="BK189" s="13">
        <f t="shared" si="231"/>
        <v>4920.215223891385</v>
      </c>
      <c r="BL189" s="13">
        <f t="shared" si="232"/>
        <v>11596.233546254389</v>
      </c>
      <c r="BM189" s="71">
        <f t="shared" si="233"/>
        <v>1.0009284440247488</v>
      </c>
      <c r="BO189" s="13">
        <f t="shared" si="234"/>
        <v>2887.0269394561024</v>
      </c>
      <c r="BP189" s="13">
        <f t="shared" si="235"/>
        <v>1788.68395907596</v>
      </c>
      <c r="BQ189" s="13">
        <f t="shared" si="236"/>
        <v>2006.5057331514536</v>
      </c>
      <c r="BR189" s="13">
        <f t="shared" si="237"/>
        <v>4924.7833683164854</v>
      </c>
    </row>
    <row r="190" spans="1:70" x14ac:dyDescent="0.35">
      <c r="A190">
        <v>111</v>
      </c>
      <c r="B190" t="s">
        <v>217</v>
      </c>
      <c r="C190">
        <v>99111</v>
      </c>
      <c r="D190">
        <v>98244</v>
      </c>
      <c r="E190">
        <v>101254</v>
      </c>
      <c r="F190">
        <v>32446</v>
      </c>
      <c r="G190">
        <v>33122</v>
      </c>
      <c r="H190">
        <v>33597</v>
      </c>
      <c r="I190" s="65">
        <f t="shared" si="199"/>
        <v>475</v>
      </c>
      <c r="J190" s="8">
        <f t="shared" si="200"/>
        <v>6.5369461314352794E-4</v>
      </c>
      <c r="K190" s="65">
        <f t="shared" si="201"/>
        <v>1151</v>
      </c>
      <c r="L190" s="8">
        <f t="shared" si="202"/>
        <v>8.904195957293898E-4</v>
      </c>
      <c r="M190">
        <v>96377</v>
      </c>
      <c r="N190" s="8">
        <f t="shared" si="203"/>
        <v>5.0313214468710003E-3</v>
      </c>
      <c r="O190" s="3">
        <v>439.36785129559524</v>
      </c>
      <c r="P190" s="8">
        <f t="shared" si="204"/>
        <v>4.3392641406324222E-3</v>
      </c>
      <c r="Q190" s="8">
        <f t="shared" si="205"/>
        <v>4.2616153080474478E-5</v>
      </c>
      <c r="R190" s="8">
        <v>2.7199999999999998E-2</v>
      </c>
      <c r="S190" s="126">
        <f t="shared" si="206"/>
        <v>2754.1088</v>
      </c>
      <c r="T190" s="8">
        <f t="shared" si="207"/>
        <v>9.8449872631972777E-4</v>
      </c>
      <c r="U190" s="2">
        <v>0.68276362718176942</v>
      </c>
      <c r="V190" s="2">
        <v>0.31723637281823058</v>
      </c>
      <c r="W190">
        <v>199</v>
      </c>
      <c r="Y190" s="3">
        <f t="shared" si="208"/>
        <v>557.69999999999993</v>
      </c>
      <c r="Z190" s="3">
        <f t="shared" si="209"/>
        <v>14.55779537922545</v>
      </c>
      <c r="AA190" s="3">
        <f t="shared" si="210"/>
        <v>771.2577953792254</v>
      </c>
      <c r="AB190" s="3"/>
      <c r="AC190" s="3">
        <f t="shared" si="211"/>
        <v>274.47659781837802</v>
      </c>
      <c r="AD190" s="3">
        <f t="shared" si="212"/>
        <v>206.68815034080316</v>
      </c>
      <c r="AE190" s="3">
        <f t="shared" si="213"/>
        <v>8.9469428647927014</v>
      </c>
      <c r="AF190" s="3">
        <f t="shared" si="214"/>
        <v>63.986639242059709</v>
      </c>
      <c r="AG190" s="8">
        <f t="shared" si="215"/>
        <v>0</v>
      </c>
      <c r="AH190" s="3">
        <f t="shared" si="216"/>
        <v>0</v>
      </c>
      <c r="AI190" s="3">
        <f t="shared" si="217"/>
        <v>426.12505178191412</v>
      </c>
      <c r="AJ190" s="67"/>
      <c r="AK190" s="3">
        <f t="shared" si="218"/>
        <v>1197</v>
      </c>
      <c r="AL190" s="5"/>
      <c r="AM190" s="10">
        <v>0.22289587475933414</v>
      </c>
      <c r="AN190" s="10">
        <v>0.1421159549285099</v>
      </c>
      <c r="AO190" s="10">
        <v>0.169261036896759</v>
      </c>
      <c r="AP190" s="10">
        <v>0.46572713341539385</v>
      </c>
      <c r="AQ190" s="10">
        <v>2.3653085238124295E-2</v>
      </c>
      <c r="AR190" s="10">
        <v>0.23913323218424176</v>
      </c>
      <c r="AS190" s="10">
        <v>0.24152059170597739</v>
      </c>
      <c r="AT190" s="10">
        <v>0.27134400499632444</v>
      </c>
      <c r="AU190" s="84">
        <v>0.22434908587533223</v>
      </c>
      <c r="AV190" s="84">
        <f t="shared" si="219"/>
        <v>0.26278631742236608</v>
      </c>
      <c r="AW190" s="10">
        <v>0</v>
      </c>
      <c r="AX190" s="10">
        <f t="shared" si="220"/>
        <v>0.2401421620848686</v>
      </c>
      <c r="AY190" s="10">
        <f t="shared" si="221"/>
        <v>0.17751633950396528</v>
      </c>
      <c r="AZ190" s="10">
        <f t="shared" si="222"/>
        <v>0.19796022535082508</v>
      </c>
      <c r="BA190" s="10">
        <f t="shared" si="223"/>
        <v>0.38438127306034253</v>
      </c>
      <c r="BC190" s="13">
        <f t="shared" si="224"/>
        <v>287.45016801558774</v>
      </c>
      <c r="BD190" s="13">
        <f t="shared" si="225"/>
        <v>212.48705838624645</v>
      </c>
      <c r="BE190" s="13">
        <f t="shared" si="226"/>
        <v>236.95838974493762</v>
      </c>
      <c r="BF190" s="13">
        <f t="shared" si="227"/>
        <v>460.10438385322999</v>
      </c>
      <c r="BH190" s="13">
        <f t="shared" si="228"/>
        <v>304.5937440605905</v>
      </c>
      <c r="BI190" s="13">
        <f t="shared" si="229"/>
        <v>214.01320494405553</v>
      </c>
      <c r="BJ190" s="13">
        <f t="shared" si="230"/>
        <v>237.7251011299831</v>
      </c>
      <c r="BK190" s="13">
        <f t="shared" si="231"/>
        <v>442.79680131272511</v>
      </c>
      <c r="BL190" s="13">
        <f t="shared" si="232"/>
        <v>1199.1288514473542</v>
      </c>
      <c r="BM190" s="71">
        <f t="shared" si="233"/>
        <v>0.99822466831251311</v>
      </c>
      <c r="BO190" s="13">
        <f t="shared" si="234"/>
        <v>304.05298913494948</v>
      </c>
      <c r="BP190" s="13">
        <f t="shared" si="235"/>
        <v>213.63326051977774</v>
      </c>
      <c r="BQ190" s="13">
        <f t="shared" si="236"/>
        <v>237.30306022503601</v>
      </c>
      <c r="BR190" s="13">
        <f t="shared" si="237"/>
        <v>442.0106901202368</v>
      </c>
    </row>
    <row r="191" spans="1:70" x14ac:dyDescent="0.35">
      <c r="A191">
        <v>71</v>
      </c>
      <c r="B191" t="s">
        <v>203</v>
      </c>
      <c r="C191">
        <v>81344</v>
      </c>
      <c r="D191">
        <v>76403</v>
      </c>
      <c r="E191">
        <v>92963</v>
      </c>
      <c r="F191">
        <v>27016</v>
      </c>
      <c r="G191">
        <v>29336</v>
      </c>
      <c r="H191">
        <v>32817</v>
      </c>
      <c r="I191" s="65">
        <f t="shared" si="199"/>
        <v>3481</v>
      </c>
      <c r="J191" s="8">
        <f t="shared" si="200"/>
        <v>4.7905493649528855E-3</v>
      </c>
      <c r="K191" s="65">
        <f t="shared" si="201"/>
        <v>5801</v>
      </c>
      <c r="L191" s="8">
        <f t="shared" si="202"/>
        <v>4.4876838182677584E-3</v>
      </c>
      <c r="M191">
        <v>78481</v>
      </c>
      <c r="N191" s="8">
        <f t="shared" si="203"/>
        <v>4.0970681643118486E-3</v>
      </c>
      <c r="O191" s="3">
        <v>45284.039885362909</v>
      </c>
      <c r="P191" s="8">
        <f t="shared" si="204"/>
        <v>0.48711896007403921</v>
      </c>
      <c r="Q191" s="8">
        <f t="shared" si="205"/>
        <v>4.3922912661140453E-3</v>
      </c>
      <c r="R191" s="8">
        <v>9.7699999999999995E-2</v>
      </c>
      <c r="S191" s="126">
        <f t="shared" si="206"/>
        <v>9082.4850999999999</v>
      </c>
      <c r="T191" s="8">
        <f t="shared" si="207"/>
        <v>3.2466745731932981E-3</v>
      </c>
      <c r="U191" s="2">
        <v>0.55601858681221417</v>
      </c>
      <c r="V191" s="2">
        <v>0.44398141318778583</v>
      </c>
      <c r="W191">
        <v>837</v>
      </c>
      <c r="Y191" s="3">
        <f t="shared" si="208"/>
        <v>1914</v>
      </c>
      <c r="Z191" s="3">
        <f t="shared" si="209"/>
        <v>58.452314869449779</v>
      </c>
      <c r="AA191" s="3">
        <f t="shared" si="210"/>
        <v>2809.4523148694498</v>
      </c>
      <c r="AB191" s="3"/>
      <c r="AC191" s="3">
        <f t="shared" si="211"/>
        <v>2011.4800779068923</v>
      </c>
      <c r="AD191" s="3">
        <f t="shared" si="212"/>
        <v>681.61506394261005</v>
      </c>
      <c r="AE191" s="3">
        <f t="shared" si="213"/>
        <v>922.12872732183337</v>
      </c>
      <c r="AF191" s="3">
        <f t="shared" si="214"/>
        <v>389.90824626339963</v>
      </c>
      <c r="AG191" s="8">
        <f t="shared" si="215"/>
        <v>7.6389658393073434E-3</v>
      </c>
      <c r="AH191" s="3">
        <f t="shared" si="216"/>
        <v>869.83073996119504</v>
      </c>
      <c r="AI191" s="3">
        <f t="shared" si="217"/>
        <v>4095.1463628691308</v>
      </c>
      <c r="AJ191" s="67"/>
      <c r="AK191" s="3">
        <f t="shared" si="218"/>
        <v>6905</v>
      </c>
      <c r="AL191" s="5"/>
      <c r="AM191" s="10">
        <v>0.2056029134090574</v>
      </c>
      <c r="AN191" s="10">
        <v>0.1383648901017849</v>
      </c>
      <c r="AO191" s="10">
        <v>0.17280201160446476</v>
      </c>
      <c r="AP191" s="10">
        <v>0.48323018488469294</v>
      </c>
      <c r="AQ191" s="10">
        <v>8.7383085922110165E-2</v>
      </c>
      <c r="AR191" s="10">
        <v>5.3447791854689536E-2</v>
      </c>
      <c r="AS191" s="10">
        <v>0.13028383195223739</v>
      </c>
      <c r="AT191" s="10">
        <v>0.34814526158411574</v>
      </c>
      <c r="AU191" s="84">
        <v>0.38074002868684725</v>
      </c>
      <c r="AV191" s="84">
        <f t="shared" si="219"/>
        <v>0.1408308777767997</v>
      </c>
      <c r="AW191" s="10">
        <v>0</v>
      </c>
      <c r="AX191" s="10">
        <f t="shared" si="220"/>
        <v>0.26568217410229766</v>
      </c>
      <c r="AY191" s="10">
        <f t="shared" si="221"/>
        <v>0.16795157917137643</v>
      </c>
      <c r="AZ191" s="10">
        <f t="shared" si="222"/>
        <v>0.1784148097070109</v>
      </c>
      <c r="BA191" s="10">
        <f t="shared" si="223"/>
        <v>0.387951437019315</v>
      </c>
      <c r="BC191" s="13">
        <f t="shared" si="224"/>
        <v>1834.5354121763653</v>
      </c>
      <c r="BD191" s="13">
        <f t="shared" si="225"/>
        <v>1159.7056541783543</v>
      </c>
      <c r="BE191" s="13">
        <f t="shared" si="226"/>
        <v>1231.9542610269102</v>
      </c>
      <c r="BF191" s="13">
        <f t="shared" si="227"/>
        <v>2678.8046726183702</v>
      </c>
      <c r="BH191" s="13">
        <f t="shared" si="228"/>
        <v>1943.9474106560131</v>
      </c>
      <c r="BI191" s="13">
        <f t="shared" si="229"/>
        <v>1168.0350122373229</v>
      </c>
      <c r="BJ191" s="13">
        <f t="shared" si="230"/>
        <v>1235.9404180851234</v>
      </c>
      <c r="BK191" s="13">
        <f t="shared" si="231"/>
        <v>2578.0370324734281</v>
      </c>
      <c r="BL191" s="13">
        <f t="shared" si="232"/>
        <v>6925.9598734518877</v>
      </c>
      <c r="BM191" s="71">
        <f t="shared" si="233"/>
        <v>0.99697372294456543</v>
      </c>
      <c r="BO191" s="13">
        <f t="shared" si="234"/>
        <v>1938.0644872101734</v>
      </c>
      <c r="BP191" s="13">
        <f t="shared" si="235"/>
        <v>1164.5002146798449</v>
      </c>
      <c r="BQ191" s="13">
        <f t="shared" si="236"/>
        <v>1232.2001199559882</v>
      </c>
      <c r="BR191" s="13">
        <f t="shared" si="237"/>
        <v>2570.2351781539933</v>
      </c>
    </row>
    <row r="192" spans="1:70" x14ac:dyDescent="0.35">
      <c r="A192">
        <v>37</v>
      </c>
      <c r="B192" t="s">
        <v>112</v>
      </c>
      <c r="C192">
        <v>82422</v>
      </c>
      <c r="D192">
        <v>209</v>
      </c>
      <c r="E192">
        <v>211</v>
      </c>
      <c r="F192">
        <v>76</v>
      </c>
      <c r="G192">
        <v>76</v>
      </c>
      <c r="H192">
        <v>76</v>
      </c>
      <c r="I192" s="65">
        <f t="shared" si="199"/>
        <v>0</v>
      </c>
      <c r="J192" s="8">
        <f t="shared" si="200"/>
        <v>0</v>
      </c>
      <c r="K192" s="65">
        <f t="shared" si="201"/>
        <v>0</v>
      </c>
      <c r="L192" s="8">
        <f t="shared" si="202"/>
        <v>0</v>
      </c>
      <c r="M192">
        <v>301</v>
      </c>
      <c r="N192" s="8">
        <f t="shared" si="203"/>
        <v>1.5713580579476131E-5</v>
      </c>
      <c r="O192" s="3">
        <v>124.12</v>
      </c>
      <c r="P192" s="8">
        <f t="shared" si="204"/>
        <v>0.58824644549763039</v>
      </c>
      <c r="Q192" s="8">
        <f t="shared" si="205"/>
        <v>1.2038925708266813E-5</v>
      </c>
      <c r="R192" s="8">
        <v>0.21079999999999999</v>
      </c>
      <c r="S192" s="126">
        <f t="shared" si="206"/>
        <v>44.4788</v>
      </c>
      <c r="T192" s="8">
        <f t="shared" si="207"/>
        <v>1.5899634011637419E-5</v>
      </c>
      <c r="U192" s="2">
        <v>0.23333333333333334</v>
      </c>
      <c r="V192" s="2">
        <v>0.76666666666666661</v>
      </c>
      <c r="W192">
        <v>0</v>
      </c>
      <c r="Y192" s="3">
        <f t="shared" si="208"/>
        <v>0</v>
      </c>
      <c r="Z192" s="3">
        <f t="shared" si="209"/>
        <v>0</v>
      </c>
      <c r="AA192" s="3">
        <f t="shared" si="210"/>
        <v>0</v>
      </c>
      <c r="AB192" s="3"/>
      <c r="AC192" s="3">
        <f t="shared" si="211"/>
        <v>0</v>
      </c>
      <c r="AD192" s="3">
        <f t="shared" si="212"/>
        <v>3.3380093413079823</v>
      </c>
      <c r="AE192" s="3">
        <f t="shared" si="213"/>
        <v>2.5274824844454953</v>
      </c>
      <c r="AF192" s="3">
        <f t="shared" si="214"/>
        <v>5.8654918257534776</v>
      </c>
      <c r="AG192" s="8">
        <f t="shared" si="215"/>
        <v>0</v>
      </c>
      <c r="AH192" s="3">
        <f t="shared" si="216"/>
        <v>0</v>
      </c>
      <c r="AI192" s="3">
        <f t="shared" si="217"/>
        <v>0</v>
      </c>
      <c r="AJ192" s="67"/>
      <c r="AK192" s="3">
        <f t="shared" si="218"/>
        <v>8</v>
      </c>
      <c r="AL192" s="5"/>
      <c r="AM192" s="10">
        <v>4.6893333333333335E-2</v>
      </c>
      <c r="AN192" s="10">
        <v>0.41185999999999995</v>
      </c>
      <c r="AO192" s="10">
        <v>0.12541555555555564</v>
      </c>
      <c r="AP192" s="10">
        <v>0.4158311111111111</v>
      </c>
      <c r="AQ192" s="10">
        <v>8.0550498894591191E-3</v>
      </c>
      <c r="AR192" s="10">
        <v>0.84535048314828187</v>
      </c>
      <c r="AS192" s="10">
        <v>0</v>
      </c>
      <c r="AT192" s="10">
        <v>0.14659446696225895</v>
      </c>
      <c r="AU192" s="84">
        <v>0</v>
      </c>
      <c r="AV192" s="84">
        <f t="shared" si="219"/>
        <v>0.85340553303774103</v>
      </c>
      <c r="AW192" s="10">
        <v>0.2</v>
      </c>
      <c r="AX192" s="10">
        <f t="shared" si="220"/>
        <v>0.41045784926049483</v>
      </c>
      <c r="AY192" s="10">
        <f t="shared" si="221"/>
        <v>-2.9762834383598669E-2</v>
      </c>
      <c r="AZ192" s="10">
        <f t="shared" si="222"/>
        <v>0.18673505021220935</v>
      </c>
      <c r="BA192" s="10">
        <f t="shared" si="223"/>
        <v>0.4325699349108944</v>
      </c>
      <c r="BC192" s="13">
        <f t="shared" si="224"/>
        <v>4</v>
      </c>
      <c r="BD192" s="13">
        <f t="shared" si="225"/>
        <v>4</v>
      </c>
      <c r="BE192" s="13">
        <f t="shared" si="226"/>
        <v>1.4938804016976748</v>
      </c>
      <c r="BF192" s="13">
        <f t="shared" si="227"/>
        <v>3.4605594792871552</v>
      </c>
      <c r="BH192" s="13">
        <f t="shared" si="228"/>
        <v>4.2385606682835277</v>
      </c>
      <c r="BI192" s="13">
        <f t="shared" si="229"/>
        <v>4.0287292142759101</v>
      </c>
      <c r="BJ192" s="13">
        <f t="shared" si="230"/>
        <v>1.4987140567250861</v>
      </c>
      <c r="BK192" s="13">
        <f t="shared" si="231"/>
        <v>3.3303848473427773</v>
      </c>
      <c r="BL192" s="13">
        <f t="shared" si="232"/>
        <v>13.096388786627303</v>
      </c>
      <c r="BM192" s="71">
        <f t="shared" si="233"/>
        <v>0.61085541444591085</v>
      </c>
      <c r="BO192" s="13">
        <f t="shared" si="234"/>
        <v>4</v>
      </c>
      <c r="BP192" s="13">
        <f t="shared" si="235"/>
        <v>4</v>
      </c>
      <c r="BQ192" s="13">
        <f t="shared" si="236"/>
        <v>0</v>
      </c>
      <c r="BR192" s="13">
        <f t="shared" si="237"/>
        <v>0</v>
      </c>
    </row>
    <row r="193" spans="1:70" x14ac:dyDescent="0.35">
      <c r="A193">
        <v>71</v>
      </c>
      <c r="B193" t="s">
        <v>204</v>
      </c>
      <c r="C193">
        <v>82590</v>
      </c>
      <c r="D193">
        <v>123309</v>
      </c>
      <c r="E193">
        <v>194522</v>
      </c>
      <c r="F193">
        <v>38465</v>
      </c>
      <c r="G193">
        <v>47392</v>
      </c>
      <c r="H193">
        <v>61813</v>
      </c>
      <c r="I193" s="65">
        <f t="shared" si="199"/>
        <v>14421</v>
      </c>
      <c r="J193" s="8">
        <f t="shared" si="200"/>
        <v>1.9846168455037509E-2</v>
      </c>
      <c r="K193" s="65">
        <f t="shared" si="201"/>
        <v>23348</v>
      </c>
      <c r="L193" s="8">
        <f t="shared" si="202"/>
        <v>1.8062134423188353E-2</v>
      </c>
      <c r="M193">
        <v>126543</v>
      </c>
      <c r="N193" s="8">
        <f t="shared" si="203"/>
        <v>6.606125007537037E-3</v>
      </c>
      <c r="O193" s="3">
        <v>0</v>
      </c>
      <c r="P193" s="8">
        <f t="shared" si="204"/>
        <v>0</v>
      </c>
      <c r="Q193" s="8">
        <f t="shared" si="205"/>
        <v>0</v>
      </c>
      <c r="R193" s="8">
        <v>1.5299999999999999E-2</v>
      </c>
      <c r="S193" s="126">
        <f t="shared" si="206"/>
        <v>2976.1866</v>
      </c>
      <c r="T193" s="8">
        <f t="shared" si="207"/>
        <v>1.0638838658043725E-3</v>
      </c>
      <c r="U193" s="2">
        <v>0.53538263507922401</v>
      </c>
      <c r="V193" s="2">
        <v>0.46461736492077599</v>
      </c>
      <c r="W193">
        <v>5</v>
      </c>
      <c r="Y193" s="3">
        <f t="shared" si="208"/>
        <v>7364.7749999999996</v>
      </c>
      <c r="Z193" s="3">
        <f t="shared" si="209"/>
        <v>230.23470738070429</v>
      </c>
      <c r="AA193" s="3">
        <f t="shared" si="210"/>
        <v>7600.0097073807037</v>
      </c>
      <c r="AB193" s="3"/>
      <c r="AC193" s="3">
        <f t="shared" si="211"/>
        <v>8333.1095097659563</v>
      </c>
      <c r="AD193" s="3">
        <f t="shared" si="212"/>
        <v>223.35446712311577</v>
      </c>
      <c r="AE193" s="3">
        <f t="shared" si="213"/>
        <v>0</v>
      </c>
      <c r="AF193" s="3">
        <f t="shared" si="214"/>
        <v>0</v>
      </c>
      <c r="AG193" s="8">
        <f t="shared" si="215"/>
        <v>0</v>
      </c>
      <c r="AH193" s="3">
        <f t="shared" si="216"/>
        <v>0</v>
      </c>
      <c r="AI193" s="3">
        <f t="shared" si="217"/>
        <v>8556.463976889072</v>
      </c>
      <c r="AJ193" s="67"/>
      <c r="AK193" s="3">
        <f t="shared" si="218"/>
        <v>16156</v>
      </c>
      <c r="AL193" s="5"/>
      <c r="AM193" s="10">
        <v>0.30098175855833764</v>
      </c>
      <c r="AN193" s="10">
        <v>0.18350458549143406</v>
      </c>
      <c r="AO193" s="10">
        <v>0.16812962742754398</v>
      </c>
      <c r="AP193" s="10">
        <v>0.3473840285226843</v>
      </c>
      <c r="AQ193" s="10">
        <v>0.33040959413074972</v>
      </c>
      <c r="AR193" s="10">
        <v>0.64444424644456244</v>
      </c>
      <c r="AS193" s="10">
        <v>2.281115684885748E-2</v>
      </c>
      <c r="AT193" s="10">
        <v>2.335002575830344E-3</v>
      </c>
      <c r="AU193" s="84">
        <v>0</v>
      </c>
      <c r="AV193" s="84">
        <f t="shared" si="219"/>
        <v>0.97485384057531221</v>
      </c>
      <c r="AW193" s="10">
        <v>0.3</v>
      </c>
      <c r="AX193" s="10">
        <f t="shared" si="220"/>
        <v>0.20139495012152153</v>
      </c>
      <c r="AY193" s="10">
        <f t="shared" si="221"/>
        <v>0.13775716067357544</v>
      </c>
      <c r="AZ193" s="10">
        <f t="shared" si="222"/>
        <v>0.18327527666905677</v>
      </c>
      <c r="BA193" s="10">
        <f t="shared" si="223"/>
        <v>0.47757261253584632</v>
      </c>
      <c r="BC193" s="13">
        <f t="shared" si="224"/>
        <v>3253.7368141633019</v>
      </c>
      <c r="BD193" s="13">
        <f t="shared" si="225"/>
        <v>2225.6046878422849</v>
      </c>
      <c r="BE193" s="13">
        <f t="shared" si="226"/>
        <v>2960.9953698652812</v>
      </c>
      <c r="BF193" s="13">
        <f t="shared" si="227"/>
        <v>7715.6631281291329</v>
      </c>
      <c r="BH193" s="13">
        <f t="shared" si="228"/>
        <v>3447.7902213646803</v>
      </c>
      <c r="BI193" s="13">
        <f t="shared" si="229"/>
        <v>2241.5896563349074</v>
      </c>
      <c r="BJ193" s="13">
        <f t="shared" si="230"/>
        <v>2970.5760766872104</v>
      </c>
      <c r="BK193" s="13">
        <f t="shared" si="231"/>
        <v>7425.425779537768</v>
      </c>
      <c r="BL193" s="13">
        <f t="shared" si="232"/>
        <v>16085.381733924565</v>
      </c>
      <c r="BM193" s="71">
        <f t="shared" si="233"/>
        <v>1.0043902138751546</v>
      </c>
      <c r="BO193" s="13">
        <f t="shared" si="234"/>
        <v>3462.9267578331378</v>
      </c>
      <c r="BP193" s="13">
        <f t="shared" si="235"/>
        <v>2251.4307143465521</v>
      </c>
      <c r="BQ193" s="13">
        <f t="shared" si="236"/>
        <v>2983.6175409962848</v>
      </c>
      <c r="BR193" s="13">
        <f t="shared" si="237"/>
        <v>7458.0249868240253</v>
      </c>
    </row>
    <row r="194" spans="1:70" x14ac:dyDescent="0.35">
      <c r="A194">
        <v>59</v>
      </c>
      <c r="B194" t="s">
        <v>150</v>
      </c>
      <c r="C194">
        <v>82744</v>
      </c>
      <c r="D194">
        <v>5936</v>
      </c>
      <c r="E194">
        <v>6084</v>
      </c>
      <c r="F194">
        <v>1985</v>
      </c>
      <c r="G194">
        <v>1997</v>
      </c>
      <c r="H194">
        <v>2023</v>
      </c>
      <c r="I194" s="65">
        <f t="shared" si="199"/>
        <v>26</v>
      </c>
      <c r="J194" s="8">
        <f t="shared" si="200"/>
        <v>3.5781178824698371E-5</v>
      </c>
      <c r="K194" s="65">
        <f t="shared" si="201"/>
        <v>38</v>
      </c>
      <c r="L194" s="8">
        <f t="shared" si="202"/>
        <v>2.9396997947625379E-5</v>
      </c>
      <c r="M194">
        <v>5933</v>
      </c>
      <c r="N194" s="8">
        <f t="shared" si="203"/>
        <v>3.09729812551601E-4</v>
      </c>
      <c r="O194" s="3">
        <v>0</v>
      </c>
      <c r="P194" s="8">
        <f t="shared" si="204"/>
        <v>0</v>
      </c>
      <c r="Q194" s="8">
        <f t="shared" si="205"/>
        <v>0</v>
      </c>
      <c r="R194" s="8">
        <v>0.20280000000000001</v>
      </c>
      <c r="S194" s="126">
        <f t="shared" si="206"/>
        <v>1233.8352</v>
      </c>
      <c r="T194" s="8">
        <f t="shared" si="207"/>
        <v>4.4105344817475865E-4</v>
      </c>
      <c r="U194" s="2">
        <v>0.94644644644644649</v>
      </c>
      <c r="V194" s="2">
        <v>5.3553553553553512E-2</v>
      </c>
      <c r="W194">
        <v>42</v>
      </c>
      <c r="Y194" s="3">
        <f t="shared" si="208"/>
        <v>9.8999999999999986</v>
      </c>
      <c r="Z194" s="3">
        <f t="shared" si="209"/>
        <v>0.16705630630630627</v>
      </c>
      <c r="AA194" s="3">
        <f t="shared" si="210"/>
        <v>52.067056306306306</v>
      </c>
      <c r="AB194" s="3"/>
      <c r="AC194" s="3">
        <f t="shared" si="211"/>
        <v>15.023982196374376</v>
      </c>
      <c r="AD194" s="3">
        <f t="shared" si="212"/>
        <v>92.595875411085785</v>
      </c>
      <c r="AE194" s="3">
        <f t="shared" si="213"/>
        <v>0</v>
      </c>
      <c r="AF194" s="3">
        <f t="shared" si="214"/>
        <v>120.15559489367671</v>
      </c>
      <c r="AG194" s="8">
        <f t="shared" si="215"/>
        <v>0</v>
      </c>
      <c r="AH194" s="3">
        <f t="shared" si="216"/>
        <v>0</v>
      </c>
      <c r="AI194" s="3">
        <f t="shared" si="217"/>
        <v>-12.535737286216545</v>
      </c>
      <c r="AJ194" s="67"/>
      <c r="AK194" s="3">
        <f t="shared" si="218"/>
        <v>40</v>
      </c>
      <c r="AL194" s="5"/>
      <c r="AM194" s="10">
        <v>0.14028883883883886</v>
      </c>
      <c r="AN194" s="10">
        <v>7.344667000333667E-2</v>
      </c>
      <c r="AO194" s="10">
        <v>0.1206676903570237</v>
      </c>
      <c r="AP194" s="10">
        <v>0.66559680080080075</v>
      </c>
      <c r="AQ194" s="10">
        <v>0</v>
      </c>
      <c r="AR194" s="10">
        <v>1.9821337237094221E-2</v>
      </c>
      <c r="AS194" s="10">
        <v>4.1119623579497491E-3</v>
      </c>
      <c r="AT194" s="10">
        <v>0.48204450180730313</v>
      </c>
      <c r="AU194" s="84">
        <v>0.49402219859765301</v>
      </c>
      <c r="AV194" s="84">
        <f t="shared" si="219"/>
        <v>1.9821337237094221E-2</v>
      </c>
      <c r="AW194" s="10">
        <v>0</v>
      </c>
      <c r="AX194" s="10">
        <f t="shared" si="220"/>
        <v>0.29871933934176131</v>
      </c>
      <c r="AY194" s="10">
        <f t="shared" si="221"/>
        <v>0.20193298475606258</v>
      </c>
      <c r="AZ194" s="10">
        <f t="shared" si="222"/>
        <v>0.20656996525217142</v>
      </c>
      <c r="BA194" s="10">
        <f t="shared" si="223"/>
        <v>0.29277771065000469</v>
      </c>
      <c r="BC194" s="13">
        <f t="shared" si="224"/>
        <v>11.948773573670453</v>
      </c>
      <c r="BD194" s="13">
        <f t="shared" si="225"/>
        <v>8.0773193902425042</v>
      </c>
      <c r="BE194" s="13">
        <f t="shared" si="226"/>
        <v>8.2627986100868576</v>
      </c>
      <c r="BF194" s="13">
        <f t="shared" si="227"/>
        <v>11.711108426000187</v>
      </c>
      <c r="BH194" s="13">
        <f t="shared" si="228"/>
        <v>12.661400425896296</v>
      </c>
      <c r="BI194" s="13">
        <f t="shared" si="229"/>
        <v>8.1353331501268151</v>
      </c>
      <c r="BJ194" s="13">
        <f t="shared" si="230"/>
        <v>8.289534028796913</v>
      </c>
      <c r="BK194" s="13">
        <f t="shared" si="231"/>
        <v>11.270575836359709</v>
      </c>
      <c r="BL194" s="13">
        <f t="shared" si="232"/>
        <v>40.356843441179734</v>
      </c>
      <c r="BM194" s="71">
        <f t="shared" si="233"/>
        <v>0.99115779603278842</v>
      </c>
      <c r="BO194" s="13">
        <f t="shared" si="234"/>
        <v>12.549445740819982</v>
      </c>
      <c r="BP194" s="13">
        <f t="shared" si="235"/>
        <v>8.0633988750721759</v>
      </c>
      <c r="BQ194" s="13">
        <f t="shared" si="236"/>
        <v>8.2162362781211495</v>
      </c>
      <c r="BR194" s="13">
        <f t="shared" si="237"/>
        <v>11.170919105986691</v>
      </c>
    </row>
    <row r="195" spans="1:70" x14ac:dyDescent="0.35">
      <c r="A195">
        <v>37</v>
      </c>
      <c r="B195" t="s">
        <v>113</v>
      </c>
      <c r="C195">
        <v>83332</v>
      </c>
      <c r="D195">
        <v>30118</v>
      </c>
      <c r="E195">
        <v>31318</v>
      </c>
      <c r="F195">
        <v>8796</v>
      </c>
      <c r="G195">
        <v>8946</v>
      </c>
      <c r="H195">
        <v>9232</v>
      </c>
      <c r="I195" s="65">
        <f t="shared" si="199"/>
        <v>286</v>
      </c>
      <c r="J195" s="8">
        <f t="shared" si="200"/>
        <v>3.9359296707168207E-4</v>
      </c>
      <c r="K195" s="65">
        <f t="shared" si="201"/>
        <v>436</v>
      </c>
      <c r="L195" s="8">
        <f t="shared" si="202"/>
        <v>3.3729187118854381E-4</v>
      </c>
      <c r="M195">
        <v>30551</v>
      </c>
      <c r="N195" s="8">
        <f t="shared" si="203"/>
        <v>1.594902326523506E-3</v>
      </c>
      <c r="O195" s="3">
        <v>10423.634919376358</v>
      </c>
      <c r="P195" s="8">
        <f t="shared" si="204"/>
        <v>0.33283207482522376</v>
      </c>
      <c r="Q195" s="8">
        <f t="shared" si="205"/>
        <v>1.0110326007449863E-3</v>
      </c>
      <c r="R195" s="8">
        <v>9.2050000000000007E-2</v>
      </c>
      <c r="S195" s="126">
        <f t="shared" si="206"/>
        <v>2882.8219000000004</v>
      </c>
      <c r="T195" s="8">
        <f t="shared" si="207"/>
        <v>1.0305092118207597E-3</v>
      </c>
      <c r="U195" s="2">
        <v>0.83933487501376502</v>
      </c>
      <c r="V195" s="2">
        <v>0.16066512498623498</v>
      </c>
      <c r="W195">
        <v>9</v>
      </c>
      <c r="Y195" s="3">
        <f t="shared" si="208"/>
        <v>123.75</v>
      </c>
      <c r="Z195" s="3">
        <f t="shared" si="209"/>
        <v>2.5521308225966299</v>
      </c>
      <c r="AA195" s="3">
        <f t="shared" si="210"/>
        <v>135.30213082259664</v>
      </c>
      <c r="AB195" s="3"/>
      <c r="AC195" s="3">
        <f t="shared" si="211"/>
        <v>165.26380416011813</v>
      </c>
      <c r="AD195" s="3">
        <f t="shared" si="212"/>
        <v>216.34770793113182</v>
      </c>
      <c r="AE195" s="3">
        <f t="shared" si="213"/>
        <v>212.25873898628888</v>
      </c>
      <c r="AF195" s="3">
        <f t="shared" si="214"/>
        <v>275.60251103805302</v>
      </c>
      <c r="AG195" s="8">
        <f t="shared" si="215"/>
        <v>0</v>
      </c>
      <c r="AH195" s="3">
        <f t="shared" si="216"/>
        <v>0</v>
      </c>
      <c r="AI195" s="3">
        <f t="shared" si="217"/>
        <v>318.26774003948577</v>
      </c>
      <c r="AJ195" s="67"/>
      <c r="AK195" s="3">
        <f t="shared" si="218"/>
        <v>454</v>
      </c>
      <c r="AL195" s="5"/>
      <c r="AM195" s="10">
        <v>0.15079363506221782</v>
      </c>
      <c r="AN195" s="10">
        <v>0.10860112322431449</v>
      </c>
      <c r="AO195" s="10">
        <v>0.12505956025401022</v>
      </c>
      <c r="AP195" s="10">
        <v>0.61554568145945754</v>
      </c>
      <c r="AQ195" s="10">
        <v>0</v>
      </c>
      <c r="AR195" s="10">
        <v>2.517546278754567E-3</v>
      </c>
      <c r="AS195" s="10">
        <v>6.6836961335511787E-5</v>
      </c>
      <c r="AT195" s="10">
        <v>0.38160548914661485</v>
      </c>
      <c r="AU195" s="84">
        <v>0.61581012761329512</v>
      </c>
      <c r="AV195" s="84">
        <f t="shared" si="219"/>
        <v>2.517546278754567E-3</v>
      </c>
      <c r="AW195" s="10">
        <v>0</v>
      </c>
      <c r="AX195" s="10">
        <f t="shared" si="220"/>
        <v>0.31573540240462183</v>
      </c>
      <c r="AY195" s="10">
        <f t="shared" si="221"/>
        <v>0.17382223157878507</v>
      </c>
      <c r="AZ195" s="10">
        <f t="shared" si="222"/>
        <v>0.17969898966808162</v>
      </c>
      <c r="BA195" s="10">
        <f t="shared" si="223"/>
        <v>0.33074337634851136</v>
      </c>
      <c r="BC195" s="13">
        <f t="shared" si="224"/>
        <v>143.34387269169832</v>
      </c>
      <c r="BD195" s="13">
        <f t="shared" si="225"/>
        <v>78.915293136768426</v>
      </c>
      <c r="BE195" s="13">
        <f t="shared" si="226"/>
        <v>81.583341309309063</v>
      </c>
      <c r="BF195" s="13">
        <f t="shared" si="227"/>
        <v>150.15749286222416</v>
      </c>
      <c r="BH195" s="13">
        <f t="shared" si="228"/>
        <v>151.89292520761845</v>
      </c>
      <c r="BI195" s="13">
        <f t="shared" si="229"/>
        <v>79.482086728311543</v>
      </c>
      <c r="BJ195" s="13">
        <f t="shared" si="230"/>
        <v>81.847315404842149</v>
      </c>
      <c r="BK195" s="13">
        <f t="shared" si="231"/>
        <v>144.50907199732487</v>
      </c>
      <c r="BL195" s="13">
        <f t="shared" si="232"/>
        <v>457.73139933809705</v>
      </c>
      <c r="BM195" s="71">
        <f t="shared" si="233"/>
        <v>0.99184805905058548</v>
      </c>
      <c r="BO195" s="13">
        <f t="shared" si="234"/>
        <v>150.65470305069209</v>
      </c>
      <c r="BP195" s="13">
        <f t="shared" si="235"/>
        <v>78.834153450766109</v>
      </c>
      <c r="BQ195" s="13">
        <f t="shared" si="236"/>
        <v>81.18010092279377</v>
      </c>
      <c r="BR195" s="13">
        <f t="shared" si="237"/>
        <v>143.33104257574797</v>
      </c>
    </row>
    <row r="196" spans="1:70" x14ac:dyDescent="0.35">
      <c r="A196">
        <v>37</v>
      </c>
      <c r="B196" t="s">
        <v>114</v>
      </c>
      <c r="C196">
        <v>84200</v>
      </c>
      <c r="D196">
        <v>107816</v>
      </c>
      <c r="E196">
        <v>118859</v>
      </c>
      <c r="F196">
        <v>32013</v>
      </c>
      <c r="G196">
        <v>33203</v>
      </c>
      <c r="H196">
        <v>34848</v>
      </c>
      <c r="I196" s="65">
        <f t="shared" si="199"/>
        <v>1645</v>
      </c>
      <c r="J196" s="8">
        <f t="shared" si="200"/>
        <v>2.2638476602549547E-3</v>
      </c>
      <c r="K196" s="65">
        <f t="shared" si="201"/>
        <v>2835</v>
      </c>
      <c r="L196" s="8">
        <f t="shared" si="202"/>
        <v>2.1931707679346828E-3</v>
      </c>
      <c r="M196">
        <v>108116</v>
      </c>
      <c r="N196" s="8">
        <f t="shared" si="203"/>
        <v>5.6441510894705699E-3</v>
      </c>
      <c r="O196" s="3">
        <v>61309.993833239707</v>
      </c>
      <c r="P196" s="8">
        <f t="shared" si="204"/>
        <v>0.5158212153327868</v>
      </c>
      <c r="Q196" s="8">
        <f t="shared" si="205"/>
        <v>5.9467165721291439E-3</v>
      </c>
      <c r="R196" s="8">
        <v>0.1041</v>
      </c>
      <c r="S196" s="126">
        <f t="shared" si="206"/>
        <v>12373.2219</v>
      </c>
      <c r="T196" s="8">
        <f t="shared" si="207"/>
        <v>4.4229992660498249E-3</v>
      </c>
      <c r="U196" s="2">
        <v>0.64246227887617069</v>
      </c>
      <c r="V196" s="2">
        <v>0.35753772112382931</v>
      </c>
      <c r="W196">
        <v>80</v>
      </c>
      <c r="Y196" s="3">
        <f t="shared" si="208"/>
        <v>981.75</v>
      </c>
      <c r="Z196" s="3">
        <f t="shared" si="209"/>
        <v>27.011693019966181</v>
      </c>
      <c r="AA196" s="3">
        <f t="shared" si="210"/>
        <v>1088.7616930199663</v>
      </c>
      <c r="AB196" s="3"/>
      <c r="AC196" s="3">
        <f t="shared" si="211"/>
        <v>950.55579665522498</v>
      </c>
      <c r="AD196" s="3">
        <f t="shared" si="212"/>
        <v>928.57564242462695</v>
      </c>
      <c r="AE196" s="3">
        <f t="shared" si="213"/>
        <v>1248.4687039556454</v>
      </c>
      <c r="AF196" s="3">
        <f t="shared" si="214"/>
        <v>1267.1173775829784</v>
      </c>
      <c r="AG196" s="8">
        <f t="shared" si="215"/>
        <v>1.0369715838178969E-2</v>
      </c>
      <c r="AH196" s="3">
        <f t="shared" si="216"/>
        <v>1180.7747004571506</v>
      </c>
      <c r="AI196" s="3">
        <f t="shared" si="217"/>
        <v>3041.2574659096695</v>
      </c>
      <c r="AJ196" s="67"/>
      <c r="AK196" s="3">
        <f t="shared" si="218"/>
        <v>4130</v>
      </c>
      <c r="AL196" s="5"/>
      <c r="AM196" s="10">
        <v>0.19156883129552549</v>
      </c>
      <c r="AN196" s="10">
        <v>0.13910429565556712</v>
      </c>
      <c r="AO196" s="10">
        <v>0.15982136446409992</v>
      </c>
      <c r="AP196" s="10">
        <v>0.50950550858480748</v>
      </c>
      <c r="AQ196" s="10">
        <v>0</v>
      </c>
      <c r="AR196" s="10">
        <v>5.7292265760636223E-2</v>
      </c>
      <c r="AS196" s="10">
        <v>0.45161212700447767</v>
      </c>
      <c r="AT196" s="10">
        <v>0.443629773970944</v>
      </c>
      <c r="AU196" s="84">
        <v>4.7465833263942131E-2</v>
      </c>
      <c r="AV196" s="84">
        <f t="shared" si="219"/>
        <v>5.7292265760636223E-2</v>
      </c>
      <c r="AW196" s="10">
        <v>0</v>
      </c>
      <c r="AX196" s="10">
        <f t="shared" si="220"/>
        <v>0.29534780428796803</v>
      </c>
      <c r="AY196" s="10">
        <f t="shared" si="221"/>
        <v>0.15857064536315876</v>
      </c>
      <c r="AZ196" s="10">
        <f t="shared" si="222"/>
        <v>0.16231808756303678</v>
      </c>
      <c r="BA196" s="10">
        <f t="shared" si="223"/>
        <v>0.3837634627858364</v>
      </c>
      <c r="BC196" s="13">
        <f t="shared" si="224"/>
        <v>1219.7864317093079</v>
      </c>
      <c r="BD196" s="13">
        <f t="shared" si="225"/>
        <v>654.89676534984574</v>
      </c>
      <c r="BE196" s="13">
        <f t="shared" si="226"/>
        <v>670.37370163534194</v>
      </c>
      <c r="BF196" s="13">
        <f t="shared" si="227"/>
        <v>1584.9431013055043</v>
      </c>
      <c r="BH196" s="13">
        <f t="shared" si="228"/>
        <v>1292.5346982872459</v>
      </c>
      <c r="BI196" s="13">
        <f t="shared" si="229"/>
        <v>659.60043272492976</v>
      </c>
      <c r="BJ196" s="13">
        <f t="shared" si="230"/>
        <v>672.54278773451801</v>
      </c>
      <c r="BK196" s="13">
        <f t="shared" si="231"/>
        <v>1525.3228618326302</v>
      </c>
      <c r="BL196" s="13">
        <f t="shared" si="232"/>
        <v>4150.0007805793239</v>
      </c>
      <c r="BM196" s="71">
        <f t="shared" si="233"/>
        <v>0.99518053570666276</v>
      </c>
      <c r="BO196" s="13">
        <f t="shared" si="234"/>
        <v>1286.3053734609512</v>
      </c>
      <c r="BP196" s="13">
        <f t="shared" si="235"/>
        <v>656.42151199154216</v>
      </c>
      <c r="BQ196" s="13">
        <f t="shared" si="236"/>
        <v>669.30149178328998</v>
      </c>
      <c r="BR196" s="13">
        <f t="shared" si="237"/>
        <v>1517.9716227642168</v>
      </c>
    </row>
    <row r="197" spans="1:70" x14ac:dyDescent="0.35">
      <c r="A197">
        <v>37</v>
      </c>
      <c r="B197" t="s">
        <v>115</v>
      </c>
      <c r="C197">
        <v>84410</v>
      </c>
      <c r="D197">
        <v>36735</v>
      </c>
      <c r="E197">
        <v>42552</v>
      </c>
      <c r="F197">
        <v>27580</v>
      </c>
      <c r="G197">
        <v>28330</v>
      </c>
      <c r="H197">
        <v>30125</v>
      </c>
      <c r="I197" s="65">
        <f t="shared" si="199"/>
        <v>1795</v>
      </c>
      <c r="J197" s="8">
        <f t="shared" si="200"/>
        <v>2.4702775380897528E-3</v>
      </c>
      <c r="K197" s="65">
        <f t="shared" si="201"/>
        <v>2545</v>
      </c>
      <c r="L197" s="8">
        <f t="shared" si="202"/>
        <v>1.9688252572817523E-3</v>
      </c>
      <c r="M197">
        <v>36660</v>
      </c>
      <c r="N197" s="8">
        <f t="shared" si="203"/>
        <v>1.9138201463242358E-3</v>
      </c>
      <c r="O197" s="3">
        <v>42600</v>
      </c>
      <c r="P197" s="8">
        <f t="shared" si="204"/>
        <v>1.0011280315848843</v>
      </c>
      <c r="Q197" s="8">
        <f t="shared" si="205"/>
        <v>4.1319548434753965E-3</v>
      </c>
      <c r="R197" s="8">
        <v>0.20499999999999999</v>
      </c>
      <c r="S197" s="126">
        <f t="shared" si="206"/>
        <v>8723.16</v>
      </c>
      <c r="T197" s="8">
        <f t="shared" si="207"/>
        <v>3.1182282666113981E-3</v>
      </c>
      <c r="U197" s="2">
        <v>0.21338819573489071</v>
      </c>
      <c r="V197" s="2">
        <v>0.78661180426510935</v>
      </c>
      <c r="W197">
        <v>0</v>
      </c>
      <c r="Y197" s="3">
        <f t="shared" si="208"/>
        <v>618.75</v>
      </c>
      <c r="Z197" s="3">
        <f t="shared" si="209"/>
        <v>26.316311886116274</v>
      </c>
      <c r="AA197" s="3">
        <f t="shared" si="210"/>
        <v>645.0663118861163</v>
      </c>
      <c r="AB197" s="3"/>
      <c r="AC197" s="3">
        <f t="shared" si="211"/>
        <v>1037.2326170189231</v>
      </c>
      <c r="AD197" s="3">
        <f t="shared" si="212"/>
        <v>654.64872176686731</v>
      </c>
      <c r="AE197" s="3">
        <f t="shared" si="213"/>
        <v>867.47304090701004</v>
      </c>
      <c r="AF197" s="3">
        <f t="shared" si="214"/>
        <v>556.86261510185341</v>
      </c>
      <c r="AG197" s="8">
        <f t="shared" si="215"/>
        <v>7.2501831100867942E-3</v>
      </c>
      <c r="AH197" s="3">
        <f t="shared" si="216"/>
        <v>825.56098196569292</v>
      </c>
      <c r="AI197" s="3">
        <f t="shared" si="217"/>
        <v>2828.0527465566402</v>
      </c>
      <c r="AJ197" s="67"/>
      <c r="AK197" s="3">
        <f t="shared" si="218"/>
        <v>3473</v>
      </c>
      <c r="AL197" s="5"/>
      <c r="AM197" s="10">
        <v>0.26393288204583665</v>
      </c>
      <c r="AN197" s="10">
        <v>0.12419943367843554</v>
      </c>
      <c r="AO197" s="10">
        <v>0.14631604577765975</v>
      </c>
      <c r="AP197" s="10">
        <v>0.46555163849806808</v>
      </c>
      <c r="AQ197" s="10">
        <v>0</v>
      </c>
      <c r="AR197" s="10">
        <v>0</v>
      </c>
      <c r="AS197" s="10">
        <v>7.1755491191206596E-7</v>
      </c>
      <c r="AT197" s="10">
        <v>1.1680991162956753E-4</v>
      </c>
      <c r="AU197" s="84">
        <v>0.99988247253345841</v>
      </c>
      <c r="AV197" s="84">
        <f t="shared" si="219"/>
        <v>0</v>
      </c>
      <c r="AW197" s="10">
        <v>0.3</v>
      </c>
      <c r="AX197" s="10">
        <f t="shared" si="220"/>
        <v>0.25821235828620759</v>
      </c>
      <c r="AY197" s="10">
        <f t="shared" si="221"/>
        <v>0.17438780488638236</v>
      </c>
      <c r="AZ197" s="10">
        <f t="shared" si="222"/>
        <v>0.17362168713197629</v>
      </c>
      <c r="BA197" s="10">
        <f t="shared" si="223"/>
        <v>0.39377814969543373</v>
      </c>
      <c r="BC197" s="13">
        <f t="shared" si="224"/>
        <v>896.77152032799893</v>
      </c>
      <c r="BD197" s="13">
        <f t="shared" si="225"/>
        <v>605.64884637040598</v>
      </c>
      <c r="BE197" s="13">
        <f t="shared" si="226"/>
        <v>602.98811940935366</v>
      </c>
      <c r="BF197" s="13">
        <f t="shared" si="227"/>
        <v>1367.5915138922414</v>
      </c>
      <c r="BH197" s="13">
        <f t="shared" si="228"/>
        <v>950.25512362476957</v>
      </c>
      <c r="BI197" s="13">
        <f t="shared" si="229"/>
        <v>609.99880024123922</v>
      </c>
      <c r="BJ197" s="13">
        <f t="shared" si="230"/>
        <v>604.93917021070297</v>
      </c>
      <c r="BK197" s="13">
        <f t="shared" si="231"/>
        <v>1316.147311578502</v>
      </c>
      <c r="BL197" s="13">
        <f t="shared" si="232"/>
        <v>3481.3404056552135</v>
      </c>
      <c r="BM197" s="71">
        <f t="shared" si="233"/>
        <v>0.99760425448724721</v>
      </c>
      <c r="BO197" s="13">
        <f t="shared" si="234"/>
        <v>947.97855417637516</v>
      </c>
      <c r="BP197" s="13">
        <f t="shared" si="235"/>
        <v>608.53739835277668</v>
      </c>
      <c r="BQ197" s="13">
        <f t="shared" si="236"/>
        <v>603.48988990818225</v>
      </c>
      <c r="BR197" s="13">
        <f t="shared" si="237"/>
        <v>1312.9941575626663</v>
      </c>
    </row>
    <row r="198" spans="1:70" x14ac:dyDescent="0.35">
      <c r="A198">
        <v>37</v>
      </c>
      <c r="B198" t="s">
        <v>116</v>
      </c>
      <c r="C198">
        <v>84438</v>
      </c>
      <c r="D198">
        <v>8370</v>
      </c>
      <c r="E198">
        <v>8773</v>
      </c>
      <c r="F198">
        <v>3283</v>
      </c>
      <c r="G198">
        <v>3374</v>
      </c>
      <c r="H198">
        <v>3504</v>
      </c>
      <c r="I198" s="65">
        <f t="shared" si="199"/>
        <v>130</v>
      </c>
      <c r="J198" s="8">
        <f t="shared" si="200"/>
        <v>1.7890589412349186E-4</v>
      </c>
      <c r="K198" s="65">
        <f t="shared" si="201"/>
        <v>221</v>
      </c>
      <c r="L198" s="8">
        <f t="shared" si="202"/>
        <v>1.7096675122171603E-4</v>
      </c>
      <c r="M198">
        <v>8378</v>
      </c>
      <c r="N198" s="8">
        <f t="shared" si="203"/>
        <v>4.3737002689319283E-4</v>
      </c>
      <c r="O198" s="3">
        <v>0</v>
      </c>
      <c r="P198" s="8">
        <f t="shared" si="204"/>
        <v>0</v>
      </c>
      <c r="Q198" s="8">
        <f t="shared" si="205"/>
        <v>0</v>
      </c>
      <c r="R198" s="8">
        <v>4.4650000000000002E-2</v>
      </c>
      <c r="S198" s="126">
        <f t="shared" si="206"/>
        <v>391.71445</v>
      </c>
      <c r="T198" s="8">
        <f t="shared" si="207"/>
        <v>1.4002437997585017E-4</v>
      </c>
      <c r="U198" s="2">
        <v>0.88403211418376448</v>
      </c>
      <c r="V198" s="2">
        <v>0.11596788581623552</v>
      </c>
      <c r="W198">
        <v>0</v>
      </c>
      <c r="Y198" s="3">
        <f t="shared" si="208"/>
        <v>75.075000000000003</v>
      </c>
      <c r="Z198" s="3">
        <f t="shared" si="209"/>
        <v>1.4308451159678857</v>
      </c>
      <c r="AA198" s="3">
        <f t="shared" si="210"/>
        <v>76.505845115967887</v>
      </c>
      <c r="AB198" s="3"/>
      <c r="AC198" s="3">
        <f t="shared" si="211"/>
        <v>75.119910981871882</v>
      </c>
      <c r="AD198" s="3">
        <f t="shared" si="212"/>
        <v>29.397072160789374</v>
      </c>
      <c r="AE198" s="3">
        <f t="shared" si="213"/>
        <v>0</v>
      </c>
      <c r="AF198" s="3">
        <f t="shared" si="214"/>
        <v>0</v>
      </c>
      <c r="AG198" s="8">
        <f t="shared" si="215"/>
        <v>0</v>
      </c>
      <c r="AH198" s="3">
        <f t="shared" si="216"/>
        <v>0</v>
      </c>
      <c r="AI198" s="3">
        <f t="shared" si="217"/>
        <v>104.51698314266126</v>
      </c>
      <c r="AJ198" s="67"/>
      <c r="AK198" s="3">
        <f t="shared" si="218"/>
        <v>181</v>
      </c>
      <c r="AL198" s="5"/>
      <c r="AM198" s="10">
        <v>9.9462414510853414E-2</v>
      </c>
      <c r="AN198" s="10">
        <v>8.4616800475765669E-2</v>
      </c>
      <c r="AO198" s="10">
        <v>8.1645812270789986E-2</v>
      </c>
      <c r="AP198" s="10">
        <v>0.7342749727425909</v>
      </c>
      <c r="AQ198" s="10">
        <v>0</v>
      </c>
      <c r="AR198" s="10">
        <v>0</v>
      </c>
      <c r="AS198" s="10">
        <v>0</v>
      </c>
      <c r="AT198" s="10">
        <v>0</v>
      </c>
      <c r="AU198" s="84">
        <v>1</v>
      </c>
      <c r="AV198" s="84">
        <f t="shared" si="219"/>
        <v>0</v>
      </c>
      <c r="AW198" s="10">
        <v>0.3</v>
      </c>
      <c r="AX198" s="10">
        <f t="shared" si="220"/>
        <v>0.3897887323141942</v>
      </c>
      <c r="AY198" s="10">
        <f t="shared" si="221"/>
        <v>0.20605391144851826</v>
      </c>
      <c r="AZ198" s="10">
        <f t="shared" si="222"/>
        <v>0.22535787393747209</v>
      </c>
      <c r="BA198" s="10">
        <f t="shared" si="223"/>
        <v>0.17879948229981546</v>
      </c>
      <c r="BC198" s="13">
        <f t="shared" si="224"/>
        <v>70.551760548869154</v>
      </c>
      <c r="BD198" s="13">
        <f t="shared" si="225"/>
        <v>37.295757972181804</v>
      </c>
      <c r="BE198" s="13">
        <f t="shared" si="226"/>
        <v>40.789775182682448</v>
      </c>
      <c r="BF198" s="13">
        <f t="shared" si="227"/>
        <v>32.362706296266602</v>
      </c>
      <c r="BH198" s="13">
        <f t="shared" si="228"/>
        <v>74.759479335148569</v>
      </c>
      <c r="BI198" s="13">
        <f t="shared" si="229"/>
        <v>37.563627427773127</v>
      </c>
      <c r="BJ198" s="13">
        <f t="shared" si="230"/>
        <v>40.921756097389334</v>
      </c>
      <c r="BK198" s="13">
        <f t="shared" si="231"/>
        <v>31.145329913616386</v>
      </c>
      <c r="BL198" s="13">
        <f t="shared" si="232"/>
        <v>184.39019277392742</v>
      </c>
      <c r="BM198" s="71">
        <f t="shared" si="233"/>
        <v>0.98161402879987225</v>
      </c>
      <c r="BO198" s="13">
        <f t="shared" si="234"/>
        <v>73.384953701155979</v>
      </c>
      <c r="BP198" s="13">
        <f t="shared" si="235"/>
        <v>36.87298365571376</v>
      </c>
      <c r="BQ198" s="13">
        <f t="shared" si="236"/>
        <v>40.169369868324083</v>
      </c>
      <c r="BR198" s="13">
        <f t="shared" si="237"/>
        <v>30.572692774806157</v>
      </c>
    </row>
    <row r="199" spans="1:70" s="6" customFormat="1" x14ac:dyDescent="0.35">
      <c r="A199">
        <v>59</v>
      </c>
      <c r="B199" t="s">
        <v>151</v>
      </c>
      <c r="C199">
        <v>84550</v>
      </c>
      <c r="D199">
        <v>93249</v>
      </c>
      <c r="E199">
        <v>98269</v>
      </c>
      <c r="F199">
        <v>26683</v>
      </c>
      <c r="G199">
        <v>27448</v>
      </c>
      <c r="H199">
        <v>27795</v>
      </c>
      <c r="I199" s="65">
        <f t="shared" si="199"/>
        <v>347</v>
      </c>
      <c r="J199" s="8">
        <f t="shared" si="200"/>
        <v>4.7754111739116672E-4</v>
      </c>
      <c r="K199" s="65">
        <f t="shared" si="201"/>
        <v>1112</v>
      </c>
      <c r="L199" s="8">
        <f t="shared" si="202"/>
        <v>8.6024899257261642E-4</v>
      </c>
      <c r="M199">
        <v>92610</v>
      </c>
      <c r="N199" s="8">
        <f t="shared" si="203"/>
        <v>4.8346667689876562E-3</v>
      </c>
      <c r="O199" s="3">
        <v>69523.35550031536</v>
      </c>
      <c r="P199" s="8">
        <f t="shared" si="204"/>
        <v>0.70748003439859319</v>
      </c>
      <c r="Q199" s="8">
        <f t="shared" si="205"/>
        <v>6.7433653871875566E-3</v>
      </c>
      <c r="R199" s="8">
        <v>0.21870000000000001</v>
      </c>
      <c r="S199" s="126">
        <f t="shared" si="206"/>
        <v>21491.4303</v>
      </c>
      <c r="T199" s="8">
        <f t="shared" si="207"/>
        <v>7.6824436845556749E-3</v>
      </c>
      <c r="U199" s="2">
        <v>0.5286957778018565</v>
      </c>
      <c r="V199" s="2">
        <v>0.4713042221981435</v>
      </c>
      <c r="W199">
        <v>0</v>
      </c>
      <c r="X199" s="1"/>
      <c r="Y199" s="3">
        <f t="shared" si="208"/>
        <v>631.125</v>
      </c>
      <c r="Z199" s="3">
        <f t="shared" si="209"/>
        <v>19.877690703218118</v>
      </c>
      <c r="AA199" s="3">
        <f t="shared" si="210"/>
        <v>651.00269070321815</v>
      </c>
      <c r="AB199" s="3"/>
      <c r="AC199" s="3">
        <f t="shared" si="211"/>
        <v>200.51237777468879</v>
      </c>
      <c r="AD199" s="3">
        <f t="shared" si="212"/>
        <v>1612.8716399603722</v>
      </c>
      <c r="AE199" s="3">
        <f t="shared" si="213"/>
        <v>1415.7191692468937</v>
      </c>
      <c r="AF199" s="3">
        <f t="shared" si="214"/>
        <v>2723.2946474130722</v>
      </c>
      <c r="AG199" s="8">
        <f t="shared" si="215"/>
        <v>1.4425809071743231E-2</v>
      </c>
      <c r="AH199" s="3">
        <f t="shared" si="216"/>
        <v>1642.6323200512065</v>
      </c>
      <c r="AI199" s="3">
        <f t="shared" si="217"/>
        <v>2148.4408596200888</v>
      </c>
      <c r="AJ199" s="67"/>
      <c r="AK199" s="3">
        <f t="shared" si="218"/>
        <v>2799</v>
      </c>
      <c r="AL199" s="5"/>
      <c r="AM199" s="10">
        <v>0.3729043702820819</v>
      </c>
      <c r="AN199" s="10">
        <v>0.17872690793513199</v>
      </c>
      <c r="AO199" s="10">
        <v>0.17028062123018023</v>
      </c>
      <c r="AP199" s="10">
        <v>0.27808810055260591</v>
      </c>
      <c r="AQ199" s="10">
        <v>5.5183066827558101E-2</v>
      </c>
      <c r="AR199" s="10">
        <v>0.32318638289570545</v>
      </c>
      <c r="AS199" s="10">
        <v>0.62077077618583443</v>
      </c>
      <c r="AT199" s="10">
        <v>8.5977409090182806E-4</v>
      </c>
      <c r="AU199" s="84">
        <v>0</v>
      </c>
      <c r="AV199" s="84">
        <f t="shared" si="219"/>
        <v>0.37836944972326353</v>
      </c>
      <c r="AW199" s="10">
        <v>0</v>
      </c>
      <c r="AX199" s="10">
        <f t="shared" si="220"/>
        <v>0.18241157362013982</v>
      </c>
      <c r="AY199" s="10">
        <f t="shared" si="221"/>
        <v>0.14929286579016493</v>
      </c>
      <c r="AZ199" s="10">
        <f t="shared" si="222"/>
        <v>0.18176349981559314</v>
      </c>
      <c r="BA199" s="10">
        <f t="shared" si="223"/>
        <v>0.4865320607741021</v>
      </c>
      <c r="BB199" s="10"/>
      <c r="BC199" s="13">
        <f t="shared" si="224"/>
        <v>510.56999456277134</v>
      </c>
      <c r="BD199" s="13">
        <f t="shared" si="225"/>
        <v>417.87073134667162</v>
      </c>
      <c r="BE199" s="13">
        <f t="shared" si="226"/>
        <v>508.75603598384521</v>
      </c>
      <c r="BF199" s="13">
        <f t="shared" si="227"/>
        <v>1361.8032381067119</v>
      </c>
      <c r="BG199" s="13"/>
      <c r="BH199" s="13">
        <f t="shared" si="228"/>
        <v>541.02047433987434</v>
      </c>
      <c r="BI199" s="13">
        <f t="shared" si="229"/>
        <v>420.87200579179409</v>
      </c>
      <c r="BJ199" s="13">
        <f t="shared" si="230"/>
        <v>510.4021859489057</v>
      </c>
      <c r="BK199" s="13">
        <f t="shared" si="231"/>
        <v>1310.5767712991772</v>
      </c>
      <c r="BL199" s="13">
        <f t="shared" si="232"/>
        <v>2782.8714373797511</v>
      </c>
      <c r="BM199" s="71">
        <f t="shared" si="233"/>
        <v>1.0057956549496354</v>
      </c>
      <c r="BN199" s="13"/>
      <c r="BO199" s="13">
        <f t="shared" si="234"/>
        <v>544.15604232983628</v>
      </c>
      <c r="BP199" s="13">
        <f t="shared" si="235"/>
        <v>423.3112347153243</v>
      </c>
      <c r="BQ199" s="13">
        <f t="shared" si="236"/>
        <v>513.36030090420525</v>
      </c>
      <c r="BR199" s="13">
        <f t="shared" si="237"/>
        <v>1318.1724220506344</v>
      </c>
    </row>
    <row r="200" spans="1:70" x14ac:dyDescent="0.35">
      <c r="A200">
        <v>25</v>
      </c>
      <c r="B200" t="s">
        <v>28</v>
      </c>
      <c r="C200">
        <v>84606</v>
      </c>
      <c r="D200">
        <v>2295</v>
      </c>
      <c r="E200">
        <v>2351</v>
      </c>
      <c r="F200">
        <v>612</v>
      </c>
      <c r="G200">
        <v>621</v>
      </c>
      <c r="H200">
        <v>634</v>
      </c>
      <c r="I200" s="65">
        <f t="shared" si="199"/>
        <v>13</v>
      </c>
      <c r="J200" s="8">
        <f t="shared" si="200"/>
        <v>1.7890589412349186E-5</v>
      </c>
      <c r="K200" s="65">
        <f t="shared" si="201"/>
        <v>22</v>
      </c>
      <c r="L200" s="8">
        <f t="shared" si="202"/>
        <v>1.70193146012568E-5</v>
      </c>
      <c r="M200">
        <v>2461</v>
      </c>
      <c r="N200" s="8">
        <f t="shared" si="203"/>
        <v>1.2847548772787628E-4</v>
      </c>
      <c r="O200" s="3">
        <v>0</v>
      </c>
      <c r="P200" s="8">
        <f t="shared" si="204"/>
        <v>0</v>
      </c>
      <c r="Q200" s="8">
        <f t="shared" si="205"/>
        <v>0</v>
      </c>
      <c r="R200" s="8">
        <v>8.8999999999999999E-3</v>
      </c>
      <c r="S200" s="126">
        <f t="shared" si="206"/>
        <v>20.9239</v>
      </c>
      <c r="T200" s="8">
        <f t="shared" si="207"/>
        <v>7.4795712136141294E-6</v>
      </c>
      <c r="U200" s="2">
        <v>0.43882544861337686</v>
      </c>
      <c r="V200" s="2">
        <v>0.56117455138662309</v>
      </c>
      <c r="W200">
        <v>22</v>
      </c>
      <c r="Y200" s="3">
        <f t="shared" si="208"/>
        <v>7.4249999999999998</v>
      </c>
      <c r="Z200" s="3">
        <f t="shared" si="209"/>
        <v>0.25721023654159869</v>
      </c>
      <c r="AA200" s="3">
        <f t="shared" si="210"/>
        <v>29.6822102365416</v>
      </c>
      <c r="AB200" s="3"/>
      <c r="AC200" s="3">
        <f t="shared" si="211"/>
        <v>7.5119910981871882</v>
      </c>
      <c r="AD200" s="3">
        <f t="shared" si="212"/>
        <v>1.570280080770931</v>
      </c>
      <c r="AE200" s="3">
        <f t="shared" si="213"/>
        <v>0</v>
      </c>
      <c r="AF200" s="3">
        <f t="shared" si="214"/>
        <v>15.877928298605646</v>
      </c>
      <c r="AG200" s="8">
        <f t="shared" si="215"/>
        <v>0</v>
      </c>
      <c r="AH200" s="3">
        <f t="shared" si="216"/>
        <v>0</v>
      </c>
      <c r="AI200" s="3">
        <f t="shared" si="217"/>
        <v>-6.7956571196475259</v>
      </c>
      <c r="AJ200" s="67"/>
      <c r="AK200" s="3">
        <f t="shared" si="218"/>
        <v>23</v>
      </c>
      <c r="AL200" s="5"/>
      <c r="AM200" s="10">
        <v>0.39575595432300159</v>
      </c>
      <c r="AN200" s="10">
        <v>0.13051575856443728</v>
      </c>
      <c r="AO200" s="10">
        <v>0.1873665252854812</v>
      </c>
      <c r="AP200" s="10">
        <v>0.28636176182707995</v>
      </c>
      <c r="AQ200" s="10">
        <v>0</v>
      </c>
      <c r="AR200" s="10">
        <v>0</v>
      </c>
      <c r="AS200" s="10">
        <v>1</v>
      </c>
      <c r="AT200" s="10">
        <v>0</v>
      </c>
      <c r="AU200" s="84">
        <v>0</v>
      </c>
      <c r="AV200" s="84">
        <f t="shared" si="219"/>
        <v>0</v>
      </c>
      <c r="AW200" s="10">
        <v>0</v>
      </c>
      <c r="AX200" s="10">
        <f t="shared" si="220"/>
        <v>0.2142329102475127</v>
      </c>
      <c r="AY200" s="10">
        <f t="shared" si="221"/>
        <v>0.1565611875112945</v>
      </c>
      <c r="AZ200" s="10">
        <f t="shared" si="222"/>
        <v>0.11333459173456861</v>
      </c>
      <c r="BA200" s="10">
        <f t="shared" si="223"/>
        <v>0.51587131050662416</v>
      </c>
      <c r="BC200" s="13">
        <f t="shared" si="224"/>
        <v>4.9273569356927922</v>
      </c>
      <c r="BD200" s="13">
        <f t="shared" si="225"/>
        <v>4</v>
      </c>
      <c r="BE200" s="13">
        <f t="shared" si="226"/>
        <v>2.6066956098950782</v>
      </c>
      <c r="BF200" s="13">
        <f t="shared" si="227"/>
        <v>11.865040141652356</v>
      </c>
      <c r="BH200" s="13">
        <f t="shared" si="228"/>
        <v>5.2212253265553787</v>
      </c>
      <c r="BI200" s="13">
        <f t="shared" si="229"/>
        <v>4.0287292142759101</v>
      </c>
      <c r="BJ200" s="13">
        <f t="shared" si="230"/>
        <v>2.6151299312272154</v>
      </c>
      <c r="BK200" s="13">
        <f t="shared" si="231"/>
        <v>11.418717157554125</v>
      </c>
      <c r="BL200" s="13">
        <f t="shared" si="232"/>
        <v>23.283801629612633</v>
      </c>
      <c r="BM200" s="71">
        <f t="shared" si="233"/>
        <v>0.98781119878415002</v>
      </c>
      <c r="BO200" s="13">
        <f t="shared" si="234"/>
        <v>5.1575848489468337</v>
      </c>
      <c r="BP200" s="13">
        <f t="shared" si="235"/>
        <v>4</v>
      </c>
      <c r="BQ200" s="13">
        <f t="shared" si="236"/>
        <v>2.5832546323418675</v>
      </c>
      <c r="BR200" s="13">
        <f t="shared" si="237"/>
        <v>11.279536683980682</v>
      </c>
    </row>
    <row r="201" spans="1:70" x14ac:dyDescent="0.35">
      <c r="A201">
        <v>37</v>
      </c>
      <c r="B201" t="s">
        <v>117</v>
      </c>
      <c r="C201">
        <v>85292</v>
      </c>
      <c r="D201">
        <v>87117</v>
      </c>
      <c r="E201">
        <v>98904</v>
      </c>
      <c r="F201">
        <v>30472</v>
      </c>
      <c r="G201">
        <v>31661</v>
      </c>
      <c r="H201">
        <v>33474</v>
      </c>
      <c r="I201" s="65">
        <f t="shared" ref="I201:I205" si="238">H201-G201</f>
        <v>1813</v>
      </c>
      <c r="J201" s="8">
        <f t="shared" ref="J201:J205" si="239">I201/$I$6</f>
        <v>2.4950491234299287E-3</v>
      </c>
      <c r="K201" s="65">
        <f t="shared" si="201"/>
        <v>3002</v>
      </c>
      <c r="L201" s="8">
        <f t="shared" ref="L201:L205" si="240">K201/$K$6</f>
        <v>2.322362837862405E-3</v>
      </c>
      <c r="M201">
        <v>87526</v>
      </c>
      <c r="N201" s="8">
        <f t="shared" ref="N201:N205" si="241">M201/$M$6</f>
        <v>4.5692586504957741E-3</v>
      </c>
      <c r="O201" s="3">
        <v>0</v>
      </c>
      <c r="P201" s="8">
        <f t="shared" ref="P201:P205" si="242">O201/E201</f>
        <v>0</v>
      </c>
      <c r="Q201" s="8">
        <f t="shared" si="205"/>
        <v>0</v>
      </c>
      <c r="R201" s="8">
        <v>0.14699999999999999</v>
      </c>
      <c r="S201" s="126">
        <f t="shared" ref="S201:S205" si="243">R201*E201</f>
        <v>14538.887999999999</v>
      </c>
      <c r="T201" s="8">
        <f t="shared" ref="T201:T205" si="244">S201/$S$6</f>
        <v>5.197150061067005E-3</v>
      </c>
      <c r="U201" s="2">
        <v>0.58062079631694419</v>
      </c>
      <c r="V201" s="2">
        <v>0.41937920368305581</v>
      </c>
      <c r="W201">
        <v>4</v>
      </c>
      <c r="Y201" s="3">
        <f t="shared" si="208"/>
        <v>980.92499999999995</v>
      </c>
      <c r="Z201" s="3">
        <f t="shared" ref="Z201:Z205" si="245">(U201*0.015*Y201)+(V201*0.05*Y201)</f>
        <v>29.112159088048053</v>
      </c>
      <c r="AA201" s="3">
        <f t="shared" ref="AA201:AA205" si="246">W201+Y201+Z201</f>
        <v>1014.037159088048</v>
      </c>
      <c r="AB201" s="3"/>
      <c r="AC201" s="3">
        <f t="shared" si="211"/>
        <v>1047.633835462567</v>
      </c>
      <c r="AD201" s="3">
        <f t="shared" si="212"/>
        <v>1091.1028165380028</v>
      </c>
      <c r="AE201" s="3">
        <f t="shared" si="213"/>
        <v>0</v>
      </c>
      <c r="AF201" s="3">
        <f t="shared" ref="AF201:AF205" si="247">MAX(((AC201+AD201+AE201+AA201)-(L201*$W$5)),0)</f>
        <v>29.799608501527473</v>
      </c>
      <c r="AG201" s="8">
        <f t="shared" si="215"/>
        <v>0</v>
      </c>
      <c r="AH201" s="3">
        <f t="shared" ref="AH201:AH205" si="248">(AG201/$AG$6)*$AF$6</f>
        <v>0</v>
      </c>
      <c r="AI201" s="3">
        <f t="shared" ref="AI201:AI205" si="249">AC201+AD201+AE201-AF201+AH201</f>
        <v>2108.9370434990424</v>
      </c>
      <c r="AJ201" s="67"/>
      <c r="AK201" s="3">
        <f t="shared" si="218"/>
        <v>3123</v>
      </c>
      <c r="AL201" s="5"/>
      <c r="AM201" s="10">
        <v>0.21366450383052188</v>
      </c>
      <c r="AN201" s="10">
        <v>0.14510974355285405</v>
      </c>
      <c r="AO201" s="10">
        <v>0.16061638911868023</v>
      </c>
      <c r="AP201" s="10">
        <v>0.48060936349794386</v>
      </c>
      <c r="AQ201" s="10">
        <v>0</v>
      </c>
      <c r="AR201" s="10">
        <v>0.14008924705652681</v>
      </c>
      <c r="AS201" s="10">
        <v>0.22139788820574799</v>
      </c>
      <c r="AT201" s="10">
        <v>0.43069347226663096</v>
      </c>
      <c r="AU201" s="84">
        <v>0.20781939247109413</v>
      </c>
      <c r="AV201" s="84">
        <f t="shared" si="219"/>
        <v>0.14008924705652681</v>
      </c>
      <c r="AW201" s="10">
        <v>0</v>
      </c>
      <c r="AX201" s="10">
        <f t="shared" si="220"/>
        <v>0.28429996802046981</v>
      </c>
      <c r="AY201" s="10">
        <f t="shared" si="221"/>
        <v>0.15556792141451531</v>
      </c>
      <c r="AZ201" s="10">
        <f t="shared" si="222"/>
        <v>0.1619205752357466</v>
      </c>
      <c r="BA201" s="10">
        <f t="shared" si="223"/>
        <v>0.39821153532926823</v>
      </c>
      <c r="BC201" s="13">
        <f t="shared" si="224"/>
        <v>887.86880012792722</v>
      </c>
      <c r="BD201" s="13">
        <f t="shared" si="225"/>
        <v>485.83861857753129</v>
      </c>
      <c r="BE201" s="13">
        <f t="shared" si="226"/>
        <v>505.67795646123665</v>
      </c>
      <c r="BF201" s="13">
        <f t="shared" si="227"/>
        <v>1243.6146248333048</v>
      </c>
      <c r="BH201" s="13">
        <f t="shared" si="228"/>
        <v>940.82144370458025</v>
      </c>
      <c r="BI201" s="13">
        <f t="shared" si="229"/>
        <v>489.32805902168781</v>
      </c>
      <c r="BJ201" s="13">
        <f t="shared" si="230"/>
        <v>507.31414687763294</v>
      </c>
      <c r="BK201" s="13">
        <f t="shared" si="231"/>
        <v>1196.8340169468399</v>
      </c>
      <c r="BL201" s="13">
        <f t="shared" ref="BL201:BL205" si="250">SUM(BH201:BK201)</f>
        <v>3134.2976665507413</v>
      </c>
      <c r="BM201" s="71">
        <f t="shared" ref="BM201:BM205" si="251">AK201/BL201</f>
        <v>0.99639547109028281</v>
      </c>
      <c r="BO201" s="13">
        <f t="shared" si="234"/>
        <v>937.43022561186524</v>
      </c>
      <c r="BP201" s="13">
        <f t="shared" si="235"/>
        <v>487.56426188660834</v>
      </c>
      <c r="BQ201" s="13">
        <f t="shared" ref="BQ201:BQ205" si="252">IF(SUM(BO201:BP201)&gt;=AK201,0,(BJ201*$BM201))</f>
        <v>505.48551836890402</v>
      </c>
      <c r="BR201" s="13">
        <f t="shared" si="237"/>
        <v>1192.5199941326221</v>
      </c>
    </row>
    <row r="202" spans="1:70" x14ac:dyDescent="0.35">
      <c r="A202">
        <v>65</v>
      </c>
      <c r="B202" t="s">
        <v>180</v>
      </c>
      <c r="C202">
        <v>85446</v>
      </c>
      <c r="D202">
        <v>35408</v>
      </c>
      <c r="E202">
        <v>55235</v>
      </c>
      <c r="F202">
        <v>12580</v>
      </c>
      <c r="G202">
        <v>15542</v>
      </c>
      <c r="H202">
        <v>19637</v>
      </c>
      <c r="I202" s="65">
        <f t="shared" si="238"/>
        <v>4095</v>
      </c>
      <c r="J202" s="8">
        <f t="shared" si="239"/>
        <v>5.6355356648899934E-3</v>
      </c>
      <c r="K202" s="65">
        <f t="shared" si="201"/>
        <v>7057</v>
      </c>
      <c r="L202" s="8">
        <f t="shared" si="240"/>
        <v>5.4593319609576923E-3</v>
      </c>
      <c r="M202">
        <v>36066</v>
      </c>
      <c r="N202" s="8">
        <f t="shared" si="241"/>
        <v>1.8828106218584258E-3</v>
      </c>
      <c r="O202" s="3">
        <v>0</v>
      </c>
      <c r="P202" s="8">
        <f t="shared" si="242"/>
        <v>0</v>
      </c>
      <c r="Q202" s="8">
        <f t="shared" si="205"/>
        <v>0</v>
      </c>
      <c r="R202" s="8">
        <v>2.375E-2</v>
      </c>
      <c r="S202" s="126">
        <f t="shared" si="243"/>
        <v>1311.83125</v>
      </c>
      <c r="T202" s="8">
        <f t="shared" si="244"/>
        <v>4.6893434085516756E-4</v>
      </c>
      <c r="U202" s="2">
        <v>0.69461499748364364</v>
      </c>
      <c r="V202" s="2">
        <v>0.30538500251635636</v>
      </c>
      <c r="W202">
        <v>0</v>
      </c>
      <c r="Y202" s="3">
        <f t="shared" si="208"/>
        <v>2443.65</v>
      </c>
      <c r="Z202" s="3">
        <f t="shared" si="245"/>
        <v>62.7736421489683</v>
      </c>
      <c r="AA202" s="3">
        <f t="shared" si="246"/>
        <v>2506.4236421489686</v>
      </c>
      <c r="AB202" s="3"/>
      <c r="AC202" s="3">
        <f t="shared" si="211"/>
        <v>2366.2771959289644</v>
      </c>
      <c r="AD202" s="3">
        <f t="shared" si="212"/>
        <v>98.449260472848337</v>
      </c>
      <c r="AE202" s="3">
        <f t="shared" si="213"/>
        <v>0</v>
      </c>
      <c r="AF202" s="3">
        <f t="shared" si="247"/>
        <v>0</v>
      </c>
      <c r="AG202" s="8">
        <f t="shared" si="215"/>
        <v>0</v>
      </c>
      <c r="AH202" s="3">
        <f t="shared" si="248"/>
        <v>0</v>
      </c>
      <c r="AI202" s="3">
        <f t="shared" si="249"/>
        <v>2464.7264564018128</v>
      </c>
      <c r="AJ202" s="67"/>
      <c r="AK202" s="3">
        <f t="shared" si="218"/>
        <v>4971</v>
      </c>
      <c r="AL202" s="5"/>
      <c r="AM202" s="10">
        <v>0.17986558631102165</v>
      </c>
      <c r="AN202" s="10">
        <v>0.15236293105183701</v>
      </c>
      <c r="AO202" s="10">
        <v>0.20341975507465179</v>
      </c>
      <c r="AP202" s="10">
        <v>0.4643517275624896</v>
      </c>
      <c r="AQ202" s="10">
        <v>0</v>
      </c>
      <c r="AR202" s="10">
        <v>8.4988470773118352E-4</v>
      </c>
      <c r="AS202" s="10">
        <v>0.20493151283741665</v>
      </c>
      <c r="AT202" s="10">
        <v>0.50774589612953946</v>
      </c>
      <c r="AU202" s="84">
        <v>0.28647270632531274</v>
      </c>
      <c r="AV202" s="84">
        <f t="shared" si="219"/>
        <v>8.4988470773118352E-4</v>
      </c>
      <c r="AW202" s="10">
        <v>0</v>
      </c>
      <c r="AX202" s="10">
        <f t="shared" si="220"/>
        <v>0.28014184251786817</v>
      </c>
      <c r="AY202" s="10">
        <f t="shared" si="221"/>
        <v>0.16509183704642696</v>
      </c>
      <c r="AZ202" s="10">
        <f t="shared" si="222"/>
        <v>0.1602617575346964</v>
      </c>
      <c r="BA202" s="10">
        <f t="shared" si="223"/>
        <v>0.39450456290100844</v>
      </c>
      <c r="BC202" s="13">
        <f t="shared" si="224"/>
        <v>1392.5850991563227</v>
      </c>
      <c r="BD202" s="13">
        <f t="shared" si="225"/>
        <v>820.6715219577884</v>
      </c>
      <c r="BE202" s="13">
        <f t="shared" si="226"/>
        <v>796.66119670497585</v>
      </c>
      <c r="BF202" s="13">
        <f t="shared" si="227"/>
        <v>1961.0821821809129</v>
      </c>
      <c r="BH202" s="13">
        <f t="shared" si="228"/>
        <v>1475.6391071304265</v>
      </c>
      <c r="BI202" s="13">
        <f t="shared" si="229"/>
        <v>826.56583395890402</v>
      </c>
      <c r="BJ202" s="13">
        <f t="shared" si="230"/>
        <v>799.2389033234042</v>
      </c>
      <c r="BK202" s="13">
        <f t="shared" si="231"/>
        <v>1887.3128530287772</v>
      </c>
      <c r="BL202" s="13">
        <f t="shared" si="250"/>
        <v>4988.7566974415113</v>
      </c>
      <c r="BM202" s="71">
        <f t="shared" si="251"/>
        <v>0.99644065675709981</v>
      </c>
      <c r="BO202" s="13">
        <f t="shared" si="234"/>
        <v>1470.3868010455026</v>
      </c>
      <c r="BP202" s="13">
        <f t="shared" si="235"/>
        <v>823.62380244299027</v>
      </c>
      <c r="BQ202" s="13">
        <f t="shared" si="252"/>
        <v>796.39413773339709</v>
      </c>
      <c r="BR202" s="13">
        <f t="shared" si="237"/>
        <v>1880.5952587781105</v>
      </c>
    </row>
    <row r="203" spans="1:70" x14ac:dyDescent="0.35">
      <c r="A203">
        <v>59</v>
      </c>
      <c r="B203" t="s">
        <v>152</v>
      </c>
      <c r="C203">
        <v>86832</v>
      </c>
      <c r="D203">
        <v>67761</v>
      </c>
      <c r="E203">
        <v>70552</v>
      </c>
      <c r="F203">
        <v>23130</v>
      </c>
      <c r="G203">
        <v>23170</v>
      </c>
      <c r="H203">
        <v>23329</v>
      </c>
      <c r="I203" s="65">
        <f t="shared" si="238"/>
        <v>159</v>
      </c>
      <c r="J203" s="8">
        <f t="shared" si="239"/>
        <v>2.188156705048862E-4</v>
      </c>
      <c r="K203" s="65">
        <f t="shared" si="201"/>
        <v>199</v>
      </c>
      <c r="L203" s="8">
        <f t="shared" si="240"/>
        <v>1.5394743662045922E-4</v>
      </c>
      <c r="M203">
        <v>68706</v>
      </c>
      <c r="N203" s="8">
        <f t="shared" si="241"/>
        <v>3.5867683298786948E-3</v>
      </c>
      <c r="O203" s="3">
        <v>0</v>
      </c>
      <c r="P203" s="8">
        <f t="shared" si="242"/>
        <v>0</v>
      </c>
      <c r="Q203" s="8">
        <f t="shared" si="205"/>
        <v>0</v>
      </c>
      <c r="R203" s="8">
        <v>0.14369999999999999</v>
      </c>
      <c r="S203" s="126">
        <f t="shared" si="243"/>
        <v>10138.322399999999</v>
      </c>
      <c r="T203" s="8">
        <f t="shared" si="244"/>
        <v>3.6240999229292486E-3</v>
      </c>
      <c r="U203" s="2">
        <v>0.8264154378299654</v>
      </c>
      <c r="V203" s="2">
        <v>0.1735845621700346</v>
      </c>
      <c r="W203">
        <v>58</v>
      </c>
      <c r="Y203" s="3">
        <f t="shared" si="208"/>
        <v>33</v>
      </c>
      <c r="Z203" s="3">
        <f t="shared" si="245"/>
        <v>0.69549016930638996</v>
      </c>
      <c r="AA203" s="3">
        <f t="shared" si="246"/>
        <v>91.695490169306396</v>
      </c>
      <c r="AB203" s="3"/>
      <c r="AC203" s="3">
        <f t="shared" si="211"/>
        <v>91.877429585520218</v>
      </c>
      <c r="AD203" s="3">
        <f t="shared" si="212"/>
        <v>760.85269558513164</v>
      </c>
      <c r="AE203" s="3">
        <f t="shared" si="213"/>
        <v>0</v>
      </c>
      <c r="AF203" s="3">
        <f t="shared" si="247"/>
        <v>737.40633941896181</v>
      </c>
      <c r="AG203" s="8">
        <f t="shared" si="215"/>
        <v>0</v>
      </c>
      <c r="AH203" s="3">
        <f t="shared" si="248"/>
        <v>0</v>
      </c>
      <c r="AI203" s="3">
        <f t="shared" si="249"/>
        <v>115.32378575169002</v>
      </c>
      <c r="AJ203" s="67"/>
      <c r="AK203" s="3">
        <f t="shared" si="218"/>
        <v>207</v>
      </c>
      <c r="AL203" s="5"/>
      <c r="AM203" s="10">
        <v>0.13157428545421446</v>
      </c>
      <c r="AN203" s="10">
        <v>0.10423898598215911</v>
      </c>
      <c r="AO203" s="10">
        <v>0.15296324594939015</v>
      </c>
      <c r="AP203" s="10">
        <v>0.61122348261423631</v>
      </c>
      <c r="AQ203" s="10">
        <v>0</v>
      </c>
      <c r="AR203" s="10">
        <v>0</v>
      </c>
      <c r="AS203" s="10">
        <v>0.26159665921912045</v>
      </c>
      <c r="AT203" s="10">
        <v>0.60067093136197258</v>
      </c>
      <c r="AU203" s="84">
        <v>0.13773240941890694</v>
      </c>
      <c r="AV203" s="84">
        <f t="shared" si="219"/>
        <v>0</v>
      </c>
      <c r="AW203" s="10">
        <v>0</v>
      </c>
      <c r="AX203" s="10">
        <f t="shared" si="220"/>
        <v>0.30307661603407354</v>
      </c>
      <c r="AY203" s="10">
        <f t="shared" si="221"/>
        <v>0.18653682676665134</v>
      </c>
      <c r="AZ203" s="10">
        <f t="shared" si="222"/>
        <v>0.19042218745598821</v>
      </c>
      <c r="BA203" s="10">
        <f t="shared" si="223"/>
        <v>0.3199643697432869</v>
      </c>
      <c r="BC203" s="13">
        <f t="shared" si="224"/>
        <v>62.736859519053226</v>
      </c>
      <c r="BD203" s="13">
        <f t="shared" si="225"/>
        <v>38.613123140696828</v>
      </c>
      <c r="BE203" s="13">
        <f t="shared" si="226"/>
        <v>39.417392803389561</v>
      </c>
      <c r="BF203" s="13">
        <f t="shared" si="227"/>
        <v>66.232624536860385</v>
      </c>
      <c r="BH203" s="13">
        <f t="shared" si="228"/>
        <v>66.478496302272006</v>
      </c>
      <c r="BI203" s="13">
        <f t="shared" si="229"/>
        <v>38.890454312839623</v>
      </c>
      <c r="BJ203" s="13">
        <f t="shared" si="230"/>
        <v>39.544933186592282</v>
      </c>
      <c r="BK203" s="13">
        <f t="shared" si="231"/>
        <v>63.741175517301272</v>
      </c>
      <c r="BL203" s="13">
        <f t="shared" si="250"/>
        <v>208.6550593190052</v>
      </c>
      <c r="BM203" s="71">
        <f t="shared" si="251"/>
        <v>0.99206796458994628</v>
      </c>
      <c r="BO203" s="13">
        <f t="shared" si="234"/>
        <v>65.951186515595253</v>
      </c>
      <c r="BP203" s="13">
        <f t="shared" si="235"/>
        <v>38.581973852117102</v>
      </c>
      <c r="BQ203" s="13">
        <f t="shared" si="252"/>
        <v>39.231261376268023</v>
      </c>
      <c r="BR203" s="13">
        <f t="shared" si="237"/>
        <v>63.235578256019586</v>
      </c>
    </row>
    <row r="204" spans="1:70" x14ac:dyDescent="0.35">
      <c r="A204">
        <v>71</v>
      </c>
      <c r="B204" t="s">
        <v>205</v>
      </c>
      <c r="C204">
        <v>87042</v>
      </c>
      <c r="D204">
        <v>53779</v>
      </c>
      <c r="E204">
        <v>75209</v>
      </c>
      <c r="F204">
        <v>19638</v>
      </c>
      <c r="G204">
        <v>22439</v>
      </c>
      <c r="H204">
        <v>26068</v>
      </c>
      <c r="I204" s="65">
        <f t="shared" si="238"/>
        <v>3629</v>
      </c>
      <c r="J204" s="8">
        <f t="shared" si="239"/>
        <v>4.9942268444165532E-3</v>
      </c>
      <c r="K204" s="65">
        <f t="shared" si="201"/>
        <v>6430</v>
      </c>
      <c r="L204" s="8">
        <f t="shared" si="240"/>
        <v>4.9742814948218732E-3</v>
      </c>
      <c r="M204">
        <v>54844</v>
      </c>
      <c r="N204" s="8">
        <f t="shared" si="241"/>
        <v>2.8631083498365083E-3</v>
      </c>
      <c r="O204" s="3">
        <v>0</v>
      </c>
      <c r="P204" s="8">
        <f t="shared" si="242"/>
        <v>0</v>
      </c>
      <c r="Q204" s="8">
        <f t="shared" si="205"/>
        <v>0</v>
      </c>
      <c r="R204" s="8">
        <v>3.3349999999999998E-2</v>
      </c>
      <c r="S204" s="126">
        <f t="shared" si="243"/>
        <v>2508.2201499999996</v>
      </c>
      <c r="T204" s="8">
        <f t="shared" si="244"/>
        <v>8.9660203075654686E-4</v>
      </c>
      <c r="U204" s="2">
        <v>0.72352810732897221</v>
      </c>
      <c r="V204" s="2">
        <v>0.27647189267102779</v>
      </c>
      <c r="W204">
        <v>94</v>
      </c>
      <c r="Y204" s="3">
        <f t="shared" si="208"/>
        <v>2310.8249999999998</v>
      </c>
      <c r="Z204" s="3">
        <f t="shared" si="245"/>
        <v>57.023110648353473</v>
      </c>
      <c r="AA204" s="3">
        <f t="shared" si="246"/>
        <v>2461.8481106483532</v>
      </c>
      <c r="AB204" s="3"/>
      <c r="AC204" s="3">
        <f t="shared" si="211"/>
        <v>2097.0012073324078</v>
      </c>
      <c r="AD204" s="3">
        <f t="shared" si="212"/>
        <v>188.23489596744756</v>
      </c>
      <c r="AE204" s="3">
        <f t="shared" si="213"/>
        <v>0</v>
      </c>
      <c r="AF204" s="3">
        <f t="shared" si="247"/>
        <v>0</v>
      </c>
      <c r="AG204" s="8">
        <f t="shared" si="215"/>
        <v>0</v>
      </c>
      <c r="AH204" s="3">
        <f t="shared" si="248"/>
        <v>0</v>
      </c>
      <c r="AI204" s="3">
        <f t="shared" si="249"/>
        <v>2285.2361032998556</v>
      </c>
      <c r="AJ204" s="67"/>
      <c r="AK204" s="3">
        <f t="shared" si="218"/>
        <v>4747</v>
      </c>
      <c r="AL204" s="5"/>
      <c r="AM204" s="10">
        <v>0.26748676128173854</v>
      </c>
      <c r="AN204" s="10">
        <v>0.13224369442288508</v>
      </c>
      <c r="AO204" s="10">
        <v>0.17371186458217833</v>
      </c>
      <c r="AP204" s="10">
        <v>0.42655767971319808</v>
      </c>
      <c r="AQ204" s="10">
        <v>0</v>
      </c>
      <c r="AR204" s="10">
        <v>0</v>
      </c>
      <c r="AS204" s="10">
        <v>0.20877717002237031</v>
      </c>
      <c r="AT204" s="10">
        <v>0.68689074569577568</v>
      </c>
      <c r="AU204" s="84">
        <v>0.10433208428185398</v>
      </c>
      <c r="AV204" s="84">
        <f t="shared" si="219"/>
        <v>0</v>
      </c>
      <c r="AW204" s="10">
        <v>0</v>
      </c>
      <c r="AX204" s="10">
        <f t="shared" si="220"/>
        <v>0.23474025016595709</v>
      </c>
      <c r="AY204" s="10">
        <f t="shared" si="221"/>
        <v>0.17101217701082636</v>
      </c>
      <c r="AZ204" s="10">
        <f t="shared" si="222"/>
        <v>0.17795988321815415</v>
      </c>
      <c r="BA204" s="10">
        <f t="shared" si="223"/>
        <v>0.41628768960506241</v>
      </c>
      <c r="BC204" s="13">
        <f t="shared" si="224"/>
        <v>1114.3119675377984</v>
      </c>
      <c r="BD204" s="13">
        <f t="shared" si="225"/>
        <v>811.79480427039266</v>
      </c>
      <c r="BE204" s="13">
        <f t="shared" si="226"/>
        <v>844.77556563657777</v>
      </c>
      <c r="BF204" s="13">
        <f t="shared" si="227"/>
        <v>1976.1176625552312</v>
      </c>
      <c r="BH204" s="13">
        <f t="shared" si="228"/>
        <v>1180.769719450836</v>
      </c>
      <c r="BI204" s="13">
        <f t="shared" si="229"/>
        <v>817.6253609903813</v>
      </c>
      <c r="BJ204" s="13">
        <f t="shared" si="230"/>
        <v>847.50895289785592</v>
      </c>
      <c r="BK204" s="13">
        <f t="shared" si="231"/>
        <v>1901.7827490993004</v>
      </c>
      <c r="BL204" s="13">
        <f t="shared" si="250"/>
        <v>4747.6867824383735</v>
      </c>
      <c r="BM204" s="71">
        <f t="shared" si="251"/>
        <v>0.99985534377690755</v>
      </c>
      <c r="BO204" s="13">
        <f t="shared" si="234"/>
        <v>1180.5989137628783</v>
      </c>
      <c r="BP204" s="13">
        <f t="shared" si="235"/>
        <v>817.5070863937558</v>
      </c>
      <c r="BQ204" s="13">
        <f t="shared" si="252"/>
        <v>847.38635545369266</v>
      </c>
      <c r="BR204" s="13">
        <f t="shared" si="237"/>
        <v>1901.5076443896733</v>
      </c>
    </row>
    <row r="205" spans="1:70" x14ac:dyDescent="0.35">
      <c r="A205">
        <v>71</v>
      </c>
      <c r="B205" t="s">
        <v>206</v>
      </c>
      <c r="C205">
        <v>87056</v>
      </c>
      <c r="D205">
        <v>21445</v>
      </c>
      <c r="E205">
        <v>25810</v>
      </c>
      <c r="F205">
        <v>8703</v>
      </c>
      <c r="G205">
        <v>9566</v>
      </c>
      <c r="H205">
        <v>10861</v>
      </c>
      <c r="I205" s="65">
        <f t="shared" si="238"/>
        <v>1295</v>
      </c>
      <c r="J205" s="8">
        <f t="shared" si="239"/>
        <v>1.782177945307092E-3</v>
      </c>
      <c r="K205" s="65">
        <f t="shared" si="201"/>
        <v>2158</v>
      </c>
      <c r="L205" s="8">
        <f t="shared" si="240"/>
        <v>1.6694400413414623E-3</v>
      </c>
      <c r="M205">
        <v>22050</v>
      </c>
      <c r="N205" s="8">
        <f t="shared" si="241"/>
        <v>1.1511111354732516E-3</v>
      </c>
      <c r="O205" s="3">
        <v>0</v>
      </c>
      <c r="P205" s="8">
        <f t="shared" si="242"/>
        <v>0</v>
      </c>
      <c r="Q205" s="8">
        <f t="shared" si="205"/>
        <v>0</v>
      </c>
      <c r="R205" s="8">
        <v>2.5999999999999999E-3</v>
      </c>
      <c r="S205" s="126">
        <f t="shared" si="243"/>
        <v>67.105999999999995</v>
      </c>
      <c r="T205" s="8">
        <f t="shared" si="244"/>
        <v>2.3988076116822854E-5</v>
      </c>
      <c r="U205" s="2">
        <v>0.62538699690402477</v>
      </c>
      <c r="V205" s="2">
        <v>0.37461300309597523</v>
      </c>
      <c r="W205">
        <v>36</v>
      </c>
      <c r="Y205" s="3">
        <f t="shared" si="208"/>
        <v>711.97499999999991</v>
      </c>
      <c r="Z205" s="3">
        <f t="shared" si="245"/>
        <v>20.014653250773989</v>
      </c>
      <c r="AA205" s="3">
        <f t="shared" si="246"/>
        <v>767.98965325077393</v>
      </c>
      <c r="AB205" s="3"/>
      <c r="AC205" s="3">
        <f t="shared" si="211"/>
        <v>748.30988247326218</v>
      </c>
      <c r="AD205" s="3">
        <f t="shared" si="212"/>
        <v>5.0361173156158312</v>
      </c>
      <c r="AE205" s="3">
        <f t="shared" si="213"/>
        <v>0</v>
      </c>
      <c r="AF205" s="3">
        <f t="shared" si="247"/>
        <v>0</v>
      </c>
      <c r="AG205" s="8">
        <f t="shared" si="215"/>
        <v>0</v>
      </c>
      <c r="AH205" s="3">
        <f t="shared" si="248"/>
        <v>0</v>
      </c>
      <c r="AI205" s="3">
        <f t="shared" si="249"/>
        <v>753.34599978887798</v>
      </c>
      <c r="AJ205" s="67"/>
      <c r="AK205" s="3">
        <f t="shared" si="218"/>
        <v>1521</v>
      </c>
      <c r="AL205" s="5"/>
      <c r="AM205" s="10">
        <v>0.34642756564614152</v>
      </c>
      <c r="AN205" s="10">
        <v>0.16712698085081987</v>
      </c>
      <c r="AO205" s="10">
        <v>0.14417606237816755</v>
      </c>
      <c r="AP205" s="10">
        <v>0.34226939112487104</v>
      </c>
      <c r="AQ205" s="10">
        <v>0</v>
      </c>
      <c r="AR205" s="10">
        <v>0.4898551008576929</v>
      </c>
      <c r="AS205" s="10">
        <v>0.50273889823756801</v>
      </c>
      <c r="AT205" s="10">
        <v>7.4060009047391649E-3</v>
      </c>
      <c r="AU205" s="84">
        <v>0</v>
      </c>
      <c r="AV205" s="84">
        <f t="shared" si="219"/>
        <v>0.4898551008576929</v>
      </c>
      <c r="AW205" s="10">
        <v>0</v>
      </c>
      <c r="AX205" s="10">
        <f t="shared" si="220"/>
        <v>0.1952698479837556</v>
      </c>
      <c r="AY205" s="10">
        <f t="shared" si="221"/>
        <v>0.15357053379685898</v>
      </c>
      <c r="AZ205" s="10">
        <f t="shared" si="222"/>
        <v>0.19272778432015952</v>
      </c>
      <c r="BA205" s="10">
        <f t="shared" si="223"/>
        <v>0.45843183389922593</v>
      </c>
      <c r="BC205" s="13">
        <f t="shared" si="224"/>
        <v>297.00543878329228</v>
      </c>
      <c r="BD205" s="13">
        <f t="shared" si="225"/>
        <v>233.58078190502249</v>
      </c>
      <c r="BE205" s="13">
        <f t="shared" si="226"/>
        <v>293.13895995096266</v>
      </c>
      <c r="BF205" s="13">
        <f t="shared" si="227"/>
        <v>697.27481936072263</v>
      </c>
      <c r="BH205" s="13">
        <f t="shared" si="228"/>
        <v>314.71889277328842</v>
      </c>
      <c r="BI205" s="13">
        <f t="shared" si="229"/>
        <v>235.2584299885435</v>
      </c>
      <c r="BJ205" s="13">
        <f t="shared" si="230"/>
        <v>294.08745127991165</v>
      </c>
      <c r="BK205" s="13">
        <f t="shared" si="231"/>
        <v>671.04568111945127</v>
      </c>
      <c r="BL205" s="13">
        <f t="shared" si="250"/>
        <v>1515.1104551611947</v>
      </c>
      <c r="BM205" s="71">
        <f t="shared" si="251"/>
        <v>1.0038872049352856</v>
      </c>
      <c r="BO205" s="13">
        <f t="shared" si="234"/>
        <v>315.94226960650434</v>
      </c>
      <c r="BP205" s="13">
        <f t="shared" si="235"/>
        <v>236.17292771866249</v>
      </c>
      <c r="BQ205" s="13">
        <f t="shared" si="252"/>
        <v>295.2306294719325</v>
      </c>
      <c r="BR205" s="13">
        <f t="shared" si="237"/>
        <v>673.65417320290089</v>
      </c>
    </row>
  </sheetData>
  <sheetProtection algorithmName="SHA-512" hashValue="tOvgTHR3o7MPtFc3lqyKzsjH/6UXq4twzBaGkJ9dEltKojbbLyO+yjgRxS10+taSxq0BFqpDhyUjeLc31QeFKA==" saltValue="1dUMM2fO6dPo6E9W9gwU5w==" spinCount="100000" sheet="1" objects="1" scenarios="1" sort="0" autoFilter="0" pivotTables="0"/>
  <autoFilter ref="A8:BR205" xr:uid="{00000000-0009-0000-0000-000002000000}">
    <sortState xmlns:xlrd2="http://schemas.microsoft.com/office/spreadsheetml/2017/richdata2" ref="A9:BR205">
      <sortCondition ref="B8:B205"/>
    </sortState>
  </autoFilter>
  <mergeCells count="11">
    <mergeCell ref="BO7:BR7"/>
    <mergeCell ref="BH7:BM7"/>
    <mergeCell ref="A1:H1"/>
    <mergeCell ref="A2:H2"/>
    <mergeCell ref="A3:H3"/>
    <mergeCell ref="BC7:BF7"/>
    <mergeCell ref="AM7:AP7"/>
    <mergeCell ref="AX7:BA7"/>
    <mergeCell ref="AQ7:AV7"/>
    <mergeCell ref="Y5:AA5"/>
    <mergeCell ref="AC5:AI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5f18b285-f3f2-4149-844e-0caca3f2e916" xsi:nil="true"/>
    <Received_x0020_Date xmlns="5f18b285-f3f2-4149-844e-0caca3f2e916" xsi:nil="tru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BAF8591F514354A89B01F84D4CEF981" ma:contentTypeVersion="1" ma:contentTypeDescription="Create a new document." ma:contentTypeScope="" ma:versionID="f61a60e0d51ae778becd03284b459ae1">
  <xsd:schema xmlns:xsd="http://www.w3.org/2001/XMLSchema" xmlns:xs="http://www.w3.org/2001/XMLSchema" xmlns:p="http://schemas.microsoft.com/office/2006/metadata/properties" xmlns:ns1="http://schemas.microsoft.com/sharepoint/v3" xmlns:ns2="5f18b285-f3f2-4149-844e-0caca3f2e916" targetNamespace="http://schemas.microsoft.com/office/2006/metadata/properties" ma:root="true" ma:fieldsID="f44f912c08e57b6320adbff6986a6468" ns1:_="" ns2:_="">
    <xsd:import namespace="http://schemas.microsoft.com/sharepoint/v3"/>
    <xsd:import namespace="5f18b285-f3f2-4149-844e-0caca3f2e916"/>
    <xsd:element name="properties">
      <xsd:complexType>
        <xsd:sequence>
          <xsd:element name="documentManagement">
            <xsd:complexType>
              <xsd:all>
                <xsd:element ref="ns1:PublishingStartDate" minOccurs="0"/>
                <xsd:element ref="ns1:PublishingExpirationDate" minOccurs="0"/>
                <xsd:element ref="ns2:Category" minOccurs="0"/>
                <xsd:element ref="ns2:Receiv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18b285-f3f2-4149-844e-0caca3f2e916" elementFormDefault="qualified">
    <xsd:import namespace="http://schemas.microsoft.com/office/2006/documentManagement/types"/>
    <xsd:import namespace="http://schemas.microsoft.com/office/infopath/2007/PartnerControls"/>
    <xsd:element name="Category" ma:index="10" nillable="true" ma:displayName="Category" ma:internalName="Category">
      <xsd:simpleType>
        <xsd:restriction base="dms:Text">
          <xsd:maxLength value="255"/>
        </xsd:restriction>
      </xsd:simpleType>
    </xsd:element>
    <xsd:element name="Received_x0020_Date" ma:index="11" nillable="true" ma:displayName="Received Date" ma:format="DateOnly" ma:internalName="Receiv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F40516-3CE8-4BD2-8C1B-A35DA7F5AB89}">
  <ds:schemaRefs>
    <ds:schemaRef ds:uri="http://schemas.microsoft.com/office/2006/documentManagement/types"/>
    <ds:schemaRef ds:uri="http://schemas.microsoft.com/office/infopath/2007/PartnerControls"/>
    <ds:schemaRef ds:uri="http://schemas.microsoft.com/office/2006/metadata/properties"/>
    <ds:schemaRef ds:uri="http://purl.org/dc/elements/1.1/"/>
    <ds:schemaRef ds:uri="5f18b285-f3f2-4149-844e-0caca3f2e916"/>
    <ds:schemaRef ds:uri="http://schemas.microsoft.com/sharepoint/v3"/>
    <ds:schemaRef ds:uri="http://schemas.openxmlformats.org/package/2006/metadata/core-properties"/>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184CD05E-EF05-4FE8-B9F2-CA16969140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f18b285-f3f2-4149-844e-0caca3f2e9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A026C8-A401-402A-8CF0-3431623DB9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output</vt:lpstr>
      <vt:lpstr>metadata</vt:lpstr>
      <vt:lpstr>RHNA_data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xx</dc:creator>
  <cp:lastModifiedBy>John Douglas</cp:lastModifiedBy>
  <dcterms:created xsi:type="dcterms:W3CDTF">2019-07-18T16:09:11Z</dcterms:created>
  <dcterms:modified xsi:type="dcterms:W3CDTF">2019-10-03T15:27:20Z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0x010100EBAF8591F514354A89B01F84D4CEF981</vt:lpwstr>
  </property>
  <property fmtid="{D5CDD505-2E9C-101B-9397-08002B2CF9AE}" pid="3" name="Order">
    <vt:r8>33300</vt:r8>
  </property>
  <property fmtid="{D5CDD505-2E9C-101B-9397-08002B2CF9AE}" pid="4" name="Description0">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TemplateUrl">
    <vt:lpwstr/>
  </property>
</Properties>
</file>